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8" yWindow="252" windowWidth="9696" windowHeight="7008" tabRatio="703" firstSheet="1" activeTab="2"/>
  </bookViews>
  <sheets>
    <sheet name="laroux" sheetId="1" state="hidden" r:id="rId1"/>
    <sheet name="windq" sheetId="2" r:id="rId2"/>
    <sheet name="rpt" sheetId="3" r:id="rId3"/>
  </sheets>
  <definedNames>
    <definedName name="_xlnm.Print_Area" localSheetId="2">'rpt'!$A$1:$L$253</definedName>
  </definedNames>
  <calcPr fullCalcOnLoad="1"/>
</workbook>
</file>

<file path=xl/sharedStrings.xml><?xml version="1.0" encoding="utf-8"?>
<sst xmlns="http://schemas.openxmlformats.org/spreadsheetml/2006/main" count="583" uniqueCount="257">
  <si>
    <t>the  stockbroking  arm  of   the  Group  back  in  operation  and  subject to the  market   volume of  the  KLSE remaining positive,  the</t>
  </si>
  <si>
    <t>BY ORDER OF THE BOARD</t>
  </si>
  <si>
    <t>Kuala Lumpur</t>
  </si>
  <si>
    <t>Minority Interests</t>
  </si>
  <si>
    <t>KUMPULAN FIMA BERHAD</t>
  </si>
  <si>
    <t>(Company No. : 11817 - V)</t>
  </si>
  <si>
    <t>(Incorporated in Malaysia)</t>
  </si>
  <si>
    <t xml:space="preserve"> </t>
  </si>
  <si>
    <t>RM'000</t>
  </si>
  <si>
    <t xml:space="preserve">TURNOVER  </t>
  </si>
  <si>
    <t xml:space="preserve">Share of profit less losses </t>
  </si>
  <si>
    <t>items attributable to shareholders</t>
  </si>
  <si>
    <t>Turnover</t>
  </si>
  <si>
    <t>MATTRA</t>
  </si>
  <si>
    <t>FCB</t>
  </si>
  <si>
    <t>FLB</t>
  </si>
  <si>
    <t>IFC</t>
  </si>
  <si>
    <t>KOM</t>
  </si>
  <si>
    <t>PCM</t>
  </si>
  <si>
    <t>KFB</t>
  </si>
  <si>
    <t>FPS</t>
  </si>
  <si>
    <t>LFSB</t>
  </si>
  <si>
    <t>FBS</t>
  </si>
  <si>
    <t>FMJ</t>
  </si>
  <si>
    <t>Total</t>
  </si>
  <si>
    <t>Investment Income</t>
  </si>
  <si>
    <t>CONSOLIDATED INCOME STATEMENT</t>
  </si>
  <si>
    <t>borrowings, depreciation and amortisation,</t>
  </si>
  <si>
    <t xml:space="preserve">exceptional items, income tax, minority </t>
  </si>
  <si>
    <t>interest and extraordinary items</t>
  </si>
  <si>
    <t>(a)</t>
  </si>
  <si>
    <t>(b)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</si>
  <si>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</si>
  <si>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</si>
  <si>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</si>
  <si>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</si>
  <si>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</si>
  <si>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</si>
  <si>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 xml:space="preserve">Operating profit/(loss) after interest on </t>
  </si>
  <si>
    <t>(e)</t>
  </si>
  <si>
    <t>(f)</t>
  </si>
  <si>
    <t>(g)</t>
  </si>
  <si>
    <t>interests and extraordinary items</t>
  </si>
  <si>
    <t>(h)</t>
  </si>
  <si>
    <t xml:space="preserve">Taxation </t>
  </si>
  <si>
    <t>of associated companies</t>
  </si>
  <si>
    <t>(i)</t>
  </si>
  <si>
    <t>before deducting minority interests</t>
  </si>
  <si>
    <t>(ii)</t>
  </si>
  <si>
    <t>(j)</t>
  </si>
  <si>
    <t>attributable to shareholders</t>
  </si>
  <si>
    <t>(k)</t>
  </si>
  <si>
    <t>Extraordinary items</t>
  </si>
  <si>
    <t>(iii)</t>
  </si>
  <si>
    <t>Extraordinary items attributable to</t>
  </si>
  <si>
    <t>shareholders</t>
  </si>
  <si>
    <t xml:space="preserve"> Less minority interests</t>
  </si>
  <si>
    <t>(l)</t>
  </si>
  <si>
    <t>F/LOT</t>
  </si>
  <si>
    <t>Individual Quarter</t>
  </si>
  <si>
    <t>Current</t>
  </si>
  <si>
    <t>Year</t>
  </si>
  <si>
    <t>Quarter</t>
  </si>
  <si>
    <t xml:space="preserve">Year </t>
  </si>
  <si>
    <t>Todate</t>
  </si>
  <si>
    <t>Preceding Year</t>
  </si>
  <si>
    <t>Corresponding</t>
  </si>
  <si>
    <t>Period</t>
  </si>
  <si>
    <t xml:space="preserve">  TURNOVER </t>
  </si>
  <si>
    <t>- EXTERNAL</t>
  </si>
  <si>
    <t>- INTER-COMPANY</t>
  </si>
  <si>
    <t xml:space="preserve">  TOTAL TURNOVER</t>
  </si>
  <si>
    <t xml:space="preserve">  DIRECT COST OF SALES</t>
  </si>
  <si>
    <t xml:space="preserve">  GROSS PROFIT</t>
  </si>
  <si>
    <t xml:space="preserve">  OPERATING EXPENSES</t>
  </si>
  <si>
    <t xml:space="preserve">  DEPRECIATION</t>
  </si>
  <si>
    <t xml:space="preserve">  OPERATING PROFIT/(LOSS)</t>
  </si>
  <si>
    <t xml:space="preserve">  INVESTMENT INCOME</t>
  </si>
  <si>
    <t xml:space="preserve">  MANAGEMENT FEES</t>
  </si>
  <si>
    <t xml:space="preserve">  NON - TRADING ITEMS</t>
  </si>
  <si>
    <t xml:space="preserve">  SHARE OF PROFIT LESS LOSSES OF</t>
  </si>
  <si>
    <t xml:space="preserve">  ASSOCIATED COMPANIES</t>
  </si>
  <si>
    <t xml:space="preserve">  PROFIT/(LOSS) BEFORE INTEREST - PBIT</t>
  </si>
  <si>
    <t xml:space="preserve">  INTEREST  </t>
  </si>
  <si>
    <t>- INTRA GROUP</t>
  </si>
  <si>
    <t xml:space="preserve"> TOTAL INTEREST - NET</t>
  </si>
  <si>
    <t xml:space="preserve"> PROFIT/(LOSS) BEFORE TAXATION</t>
  </si>
  <si>
    <t xml:space="preserve"> MINORITY INTEREST</t>
  </si>
  <si>
    <t xml:space="preserve"> NET PROFIT/(LOSS) BEFORE EXTRAORDINARY</t>
  </si>
  <si>
    <t xml:space="preserve"> ITEM</t>
  </si>
  <si>
    <t xml:space="preserve"> EXTRAORDINARY ITEMS</t>
  </si>
  <si>
    <t xml:space="preserve"> NET PROFIT/(LOSS) BEFORE TAX</t>
  </si>
  <si>
    <t xml:space="preserve"> ATTRIBUTABLE TO SHAREHOLDERS</t>
  </si>
  <si>
    <t>deducting any provision for preference dividends,</t>
  </si>
  <si>
    <t>if any :-</t>
  </si>
  <si>
    <t>Basic (based on 1999 : 263,160,000</t>
  </si>
  <si>
    <t>Fully diluted (based on 1999 : 263,160,000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</si>
  <si>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</si>
  <si>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</si>
  <si>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</si>
  <si>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</si>
  <si>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</si>
  <si>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</si>
  <si>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</si>
  <si>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</si>
  <si>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</si>
  <si>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</si>
  <si>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</si>
  <si>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</si>
  <si>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</si>
  <si>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</si>
  <si>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</si>
  <si>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NOTES :</t>
  </si>
  <si>
    <t>5.</t>
  </si>
  <si>
    <t>Secured</t>
  </si>
  <si>
    <t>Non-current</t>
  </si>
  <si>
    <t>Unsecured</t>
  </si>
  <si>
    <t>Before Tax</t>
  </si>
  <si>
    <t>Gross Assets</t>
  </si>
  <si>
    <t>Employed</t>
  </si>
  <si>
    <t>Manufacturing</t>
  </si>
  <si>
    <t>Stockbroking</t>
  </si>
  <si>
    <t>Bulking</t>
  </si>
  <si>
    <t>Agrobased</t>
  </si>
  <si>
    <t>Others</t>
  </si>
  <si>
    <t>17.</t>
  </si>
  <si>
    <t>Profit (loss)</t>
  </si>
  <si>
    <t>FSSB</t>
  </si>
  <si>
    <t>Fchem</t>
  </si>
  <si>
    <t>Fchem Hldgs</t>
  </si>
  <si>
    <t>INSTANCO</t>
  </si>
  <si>
    <t>T3</t>
  </si>
  <si>
    <t>BIR</t>
  </si>
  <si>
    <t>Properties</t>
  </si>
  <si>
    <t>Finance</t>
  </si>
  <si>
    <t>Current Assets</t>
  </si>
  <si>
    <t>Trade Debtors</t>
  </si>
  <si>
    <t>Other Debtors</t>
  </si>
  <si>
    <t>Tax Recoverable</t>
  </si>
  <si>
    <t>Current Liabilities</t>
  </si>
  <si>
    <t>Taxation</t>
  </si>
  <si>
    <t>Ordinary Shares</t>
  </si>
  <si>
    <t>Reserves</t>
  </si>
  <si>
    <t>Shareholders' Funds</t>
  </si>
  <si>
    <t>Minority Interest</t>
  </si>
  <si>
    <t>Capital Reserves</t>
  </si>
  <si>
    <t>Retained Earnings/Losses</t>
  </si>
  <si>
    <t>Net Tangible Assets (per share)</t>
  </si>
  <si>
    <t>Long Term Borrowings</t>
  </si>
  <si>
    <t>Net Current Assets/(Current Liabilities)</t>
  </si>
  <si>
    <t>Dividend</t>
  </si>
  <si>
    <t>Other Creditors</t>
  </si>
  <si>
    <t>Trade Creditors</t>
  </si>
  <si>
    <t>Short Term Borrowings</t>
  </si>
  <si>
    <t>Cash</t>
  </si>
  <si>
    <t>Short Term Investments</t>
  </si>
  <si>
    <t>Stocks</t>
  </si>
  <si>
    <t>Intangible Assets</t>
  </si>
  <si>
    <t>Long Term Investment</t>
  </si>
  <si>
    <t>Investment in Associated Companies</t>
  </si>
  <si>
    <t>Fixed Assets</t>
  </si>
  <si>
    <t>Year End</t>
  </si>
  <si>
    <t>Financial</t>
  </si>
  <si>
    <t>Preceding</t>
  </si>
  <si>
    <t>End Of</t>
  </si>
  <si>
    <t>As At</t>
  </si>
  <si>
    <t>CONSOLIDATED BALANCE SHEET</t>
  </si>
  <si>
    <t>sen</t>
  </si>
  <si>
    <t>(1998 : 263,160,000) ordinary shares) (sen)</t>
  </si>
  <si>
    <t>Provision for Taxation</t>
  </si>
  <si>
    <t>Segmental Information.</t>
  </si>
  <si>
    <t xml:space="preserve">Operating profit before interest on </t>
  </si>
  <si>
    <t>Dividends Receivable</t>
  </si>
  <si>
    <t>Accounting Policies</t>
  </si>
  <si>
    <t xml:space="preserve">Exceptional items </t>
  </si>
  <si>
    <t>Extraordinary Item</t>
  </si>
  <si>
    <t>Pre-acquisition Profit</t>
  </si>
  <si>
    <t>Sale of Investments and/or Properties</t>
  </si>
  <si>
    <t>Quoted Investments</t>
  </si>
  <si>
    <t>Changes in the Composition of the Group</t>
  </si>
  <si>
    <t>Corporate Proposals</t>
  </si>
  <si>
    <t>Seasonal or Cyclical Factors</t>
  </si>
  <si>
    <t>Changes in Share Capital</t>
  </si>
  <si>
    <t xml:space="preserve">Group borrowings and debt securities </t>
  </si>
  <si>
    <t>Off Balance Sheet Financial Instruments</t>
  </si>
  <si>
    <t>Litigations</t>
  </si>
  <si>
    <t>Review of Performance</t>
  </si>
  <si>
    <t>19.</t>
  </si>
  <si>
    <t>Current Year Prospects</t>
  </si>
  <si>
    <t>20.</t>
  </si>
  <si>
    <t>N/A</t>
  </si>
  <si>
    <t>31-03-99</t>
  </si>
  <si>
    <t>Cumulative Quarter</t>
  </si>
  <si>
    <t>BAZLAN BIN OSMAN</t>
  </si>
  <si>
    <t>MD JUNID BIN MD YUSOF</t>
  </si>
  <si>
    <t>Company Secretaries</t>
  </si>
  <si>
    <t>There was no extraordinary item for the current period.</t>
  </si>
  <si>
    <t>There was no pre-acquisition profit in the current period.</t>
  </si>
  <si>
    <t>There were no off balance sheet financial instruments in the current period.</t>
  </si>
  <si>
    <t>Other Long Term Liabilities</t>
  </si>
  <si>
    <t>There was no corporate proposal in the current period.</t>
  </si>
  <si>
    <t>There were no issuances and repayment of debt nor any movement in share capital for the current period.</t>
  </si>
  <si>
    <t>18.</t>
  </si>
  <si>
    <t>Except as disclosed otherwise, the figures have not been audited.</t>
  </si>
  <si>
    <t>There were no changes in the composition of the Group in the current period.</t>
  </si>
  <si>
    <t xml:space="preserve">Contingent Liabilities </t>
  </si>
  <si>
    <t>(Audited)</t>
  </si>
  <si>
    <t xml:space="preserve">exceptional items but before income tax, minority </t>
  </si>
  <si>
    <t>Quarter Analysis</t>
  </si>
  <si>
    <t>Quarterly report on consolidated results for the financial period ended 31 December 1999.</t>
  </si>
  <si>
    <t>31-12-99</t>
  </si>
  <si>
    <t>10/99</t>
  </si>
  <si>
    <t>11/99</t>
  </si>
  <si>
    <t>12/99</t>
  </si>
  <si>
    <t>Profit/(loss) before taxation, minority</t>
  </si>
  <si>
    <t>Profit/(loss) after Taxation</t>
  </si>
  <si>
    <t>Profit/(loss) after taxation and extraordinary</t>
  </si>
  <si>
    <t>Earnings/(loss) per share based on 2(j) above after</t>
  </si>
  <si>
    <t>There was no exceptional item for the current period.</t>
  </si>
  <si>
    <t xml:space="preserve">those adopted in the 31 March 1999 Annual Report. </t>
  </si>
  <si>
    <t>provision in respect of prior years.</t>
  </si>
  <si>
    <t>The   group  taxation  charge  is provisional  and does not  include  deferred taxation   and/or  any adjustments   for under  or  over</t>
  </si>
  <si>
    <t>There was no sale of investments or properties for the current period.</t>
  </si>
  <si>
    <t>There was no purchase or sale of quoted securities for the current period.</t>
  </si>
  <si>
    <t>Exchange whilst the agrobased division is affected by the supply and demand of agriculture products.</t>
  </si>
  <si>
    <t>The   business   operation of   the  stockbroking division  is   materially  affected   by the market volume  of the   Kuala Lumpur  Stock</t>
  </si>
  <si>
    <t>The  secured   long  term loan  of a  foreign  sub-subsidiary company amounting to  RM28.82 million  is denominated   in   US dollar</t>
  </si>
  <si>
    <t>stipulated in the agreements.</t>
  </si>
  <si>
    <t>contingent liabilities will not be realised in the current financial year.</t>
  </si>
  <si>
    <t>Under  the said  capital  agreements,  the  sub-subsidiary  company has a RM4.12 million contingent liability as  at 18 January 2000</t>
  </si>
  <si>
    <t xml:space="preserve">resulting  from unrealised  losses on  investments  in  quoted  shares of  funds managed on  behalf  of  investor clients. No provision </t>
  </si>
  <si>
    <t>has been made in  the sub-subsidiary company’s accounts in  respect of  these balances as  the Directors are of the opinion that the</t>
  </si>
  <si>
    <t>A  claim of  RM6.9 million  was  made  by a  client of Fima Securities Sdn Bhd (FSSB), a sub-subsidiary company, against FSSB for</t>
  </si>
  <si>
    <t>breach  of  contract  as  its  client  alleged  that it  had  failed to purchase certain shares.  FSSB has filed a defence indicating  that no</t>
  </si>
  <si>
    <t>Another  client  of   FSSB  has  also  taken legal  action  to nullify three purchase contracts amounting  to RM10.6  million.  However,</t>
  </si>
  <si>
    <t xml:space="preserve">utilities amounting to RM1.7 million. </t>
  </si>
  <si>
    <t xml:space="preserve">In  addition,  a  sub-subsidiary  company   has  served   a   writ  of  summons  against   a   third  party  for  arrears   of   rental  and </t>
  </si>
  <si>
    <t>RM160.0 million. The loss before taxation was attributable to the continued loss of the stockbroking division, realised and unrealised</t>
  </si>
  <si>
    <t>foreign exchange loss of the sub-subsidiary company operating in Papua New Guinea and interest on borrowings.</t>
  </si>
  <si>
    <t>increase in the turnover to RM58.8 million in the current quarter from RM45.6 million in the previous quarter.</t>
  </si>
  <si>
    <t>compared  to the  previous quarter to  30 September 1999  loss before taxation of  RM6.3 million. This was  attributable  to  the 29%</t>
  </si>
  <si>
    <t>For  the nine (9)  months period under review, the Group posted a  loss before  taxation of RM8.8 million on the back of turnover of</t>
  </si>
  <si>
    <t>Directors are of the view that the performance of the Group will improve by the financial year end.</t>
  </si>
  <si>
    <t>The   Kuala  Lumpur  Stock Exchange (KLSE)  uplifted  the trading  restriction on the stockbroking subsidiary on 27 July 1999.  With</t>
  </si>
  <si>
    <t>The Directors do not recommend any dividend  for the quarter ended 31 December 1999 ( 1998 - Nil).</t>
  </si>
  <si>
    <t>(USD8.7 million).</t>
  </si>
  <si>
    <t>A   sub-subsidiary  company  has  capital  guarantee  arrangements  with  certain  investor  clients. Under these arrangements,  the</t>
  </si>
  <si>
    <t>sub-subsidiary   company  has  guaranteed to  return a  fixed capital sum  provided by the investor clients at  the   end  of  a  period</t>
  </si>
  <si>
    <t>contract existed and  the arrangement  is purely between  third parties.  At  present  FSSB’s  directors  are of  the opinion  that  there</t>
  </si>
  <si>
    <t>is no basis on the claim and accordingly no provision has been made in the accounts.</t>
  </si>
  <si>
    <t>directors are of the opinion that there is no basis on the claim and accordingly no provision has been made in the accounts.</t>
  </si>
  <si>
    <t>The  Group   had   shown  an  improvement  in  the  current  quarter  by   achieving  a  profit  before taxation  of RM7.4  million   as</t>
  </si>
  <si>
    <t>FSSB  is   counterclaiming   for  settlement  of  outstanding    margin   transactions  of   RM31.5 million from   the  said client.  FSSB’s</t>
  </si>
  <si>
    <t>The  quarterly  financial  statements  have been prepared based  on accounting policies and methods of computation consistent with</t>
  </si>
  <si>
    <t>No quarter analysis is available as the preceding year corresponding quarter was not reported previously.</t>
  </si>
  <si>
    <t/>
  </si>
  <si>
    <t>24 February, 2000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</si>
</sst>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#\ ;\(#,###\)"/>
    <numFmt numFmtId="176" formatCode="#,###.0\ ;\(#,###.0\)"/>
    <numFmt numFmtId="177" formatCode="0.0%"/>
    <numFmt numFmtId="178" formatCode="#,##0.0_);[Red]\(#,##0.0\)"/>
    <numFmt numFmtId="179" formatCode="#,##0.000_);[Red]\(#,##0.0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;[Red]\(#,##0\)"/>
    <numFmt numFmtId="201" formatCode="\ \ \ \ \ @"/>
    <numFmt numFmtId="202" formatCode="\ \ \ \ \ \-\ @"/>
    <numFmt numFmtId="203" formatCode="&quot;RM&quot;#,##0.0,,&quot;M&quot;;&quot;RM &quot;#,##0.00"/>
    <numFmt numFmtId="204" formatCode="&quot;RM&quot;#,##0.00000,,&quot;M&quot;;&quot;RM &quot;#,##0.000000"/>
    <numFmt numFmtId="205" formatCode="#,##0.0,,&quot;M&quot;;\(#,##0.0,,&quot;M&quot;\)"/>
    <numFmt numFmtId="206" formatCode="\-\ @"/>
    <numFmt numFmtId="207" formatCode="#,##0,;[Red]\(#,##0,\)"/>
    <numFmt numFmtId="208" formatCode="&quot;RM &quot;#0.00"/>
    <numFmt numFmtId="209" formatCode="\o@"/>
    <numFmt numFmtId="210" formatCode="\o\ @"/>
    <numFmt numFmtId="211" formatCode="\ \ \ \ \ \ \ \o@"/>
    <numFmt numFmtId="212" formatCode="\ \ \ \ \ \ \ \o\ @"/>
    <numFmt numFmtId="213" formatCode="\ \-\ @"/>
    <numFmt numFmtId="214" formatCode="\ \ @"/>
    <numFmt numFmtId="215" formatCode="\ \ \ @"/>
    <numFmt numFmtId="216" formatCode="#,##0.0,,&quot;M&quot;_);[Red]\(#,##0.0,,&quot;M&quot;\)"/>
    <numFmt numFmtId="217" formatCode="\ \ \ \o\ @"/>
    <numFmt numFmtId="218" formatCode="\ \ \ \ \o\ @"/>
    <numFmt numFmtId="219" formatCode="#,##0;\(#,##0\)"/>
    <numFmt numFmtId="220" formatCode="0.00_);[Red]\(0.00\)"/>
    <numFmt numFmtId="221" formatCode="\-@"/>
    <numFmt numFmtId="222" formatCode="0.0"/>
    <numFmt numFmtId="223" formatCode="#,##0.00;[Red]\(#,##0.00\)"/>
    <numFmt numFmtId="224" formatCode="#,##0_ ;[Red]\-#,##0\ "/>
    <numFmt numFmtId="225" formatCode="#,##0.00_ ;[Red]\-#,##0.00\ "/>
    <numFmt numFmtId="226" formatCode="#,##0.0_ ;[Red]\-#,##0.0\ "/>
    <numFmt numFmtId="227" formatCode="#,##0.000_ ;[Red]\-#,##0.000\ "/>
    <numFmt numFmtId="228" formatCode="#,##0.0000_ ;[Red]\-#,##0.0000\ "/>
    <numFmt numFmtId="229" formatCode="#,##0.00000_ ;[Red]\-#,##0.00000\ "/>
    <numFmt numFmtId="230" formatCode="#,##0.0,,&quot;M&quot;_);[Red]\(#,##0.0,&quot;M&quot;\)"/>
    <numFmt numFmtId="231" formatCode="#,##0.0"/>
    <numFmt numFmtId="232" formatCode="#,##0.0,,&quot;M&quot;;[Red]\(#,##0.0,,&quot;M&quot;\)"/>
    <numFmt numFmtId="233" formatCode="\(0%\)"/>
    <numFmt numFmtId="234" formatCode="&quot;R&quot;\ #,##0;&quot;R&quot;\ \-#,##0"/>
    <numFmt numFmtId="235" formatCode="&quot;R&quot;\ #,##0;[Red]&quot;R&quot;\ \-#,##0"/>
    <numFmt numFmtId="236" formatCode="&quot;R&quot;\ #,##0.00;&quot;R&quot;\ \-#,##0.00"/>
    <numFmt numFmtId="237" formatCode="&quot;R&quot;\ #,##0.00;[Red]&quot;R&quot;\ \-#,##0.00"/>
    <numFmt numFmtId="238" formatCode="_ &quot;R&quot;\ * #,##0_ ;_ &quot;R&quot;\ * \-#,##0_ ;_ &quot;R&quot;\ * &quot;-&quot;_ ;_ @_ "/>
    <numFmt numFmtId="239" formatCode="_ * #,##0_ ;_ * \-#,##0_ ;_ * &quot;-&quot;_ ;_ @_ "/>
    <numFmt numFmtId="240" formatCode="_ &quot;R&quot;\ * #,##0.00_ ;_ &quot;R&quot;\ * \-#,##0.00_ ;_ &quot;R&quot;\ * &quot;-&quot;??_ ;_ @_ "/>
    <numFmt numFmtId="241" formatCode="_ * #,##0.00_ ;_ * \-#,##0.00_ ;_ * &quot;-&quot;??_ ;_ @_ "/>
    <numFmt numFmtId="242" formatCode="General_)"/>
    <numFmt numFmtId="243" formatCode="#,##0.0_);\(#,##0.0\)"/>
    <numFmt numFmtId="244" formatCode="_(* #,##0.000_);_(* \(#,##0.000\);_(* &quot;-&quot;??_);_(@_)"/>
    <numFmt numFmtId="245" formatCode="#,##0.000_);\(#,##0.000\)"/>
    <numFmt numFmtId="246" formatCode="#,##0.0000_);[Red]\(#,##0.0000\)"/>
    <numFmt numFmtId="247" formatCode="#,##0.000"/>
    <numFmt numFmtId="248" formatCode="_(* #,##0.0_);_(* \(#,##0.0\);_(* &quot;-&quot;??_);_(@_)"/>
    <numFmt numFmtId="249" formatCode="_(* #,##0_);_(* \(#,##0\);_(* &quot;-&quot;??_);_(@_)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_(&quot;$&quot;* #,##0.000_);_(&quot;$&quot;* \(#,##0.000\);_(&quot;$&quot;* &quot;-&quot;??_);_(@_)"/>
    <numFmt numFmtId="253" formatCode="_(&quot;$&quot;* #,##0.0000_);_(&quot;$&quot;* \(#,##0.0000\);_(&quot;$&quot;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&quot;$&quot;#,##0.0000"/>
    <numFmt numFmtId="257" formatCode="_(* #,##0.000000_);_(* \(#,##0.000000\);_(* &quot;-&quot;??_);_(@_)"/>
    <numFmt numFmtId="258" formatCode="_(&quot;$&quot;* #,##0.00000_);_(&quot;$&quot;* \(#,##0.00000\);_(&quot;$&quot;* &quot;-&quot;??_);_(@_)"/>
    <numFmt numFmtId="259" formatCode="_(&quot;$&quot;* #,##0.000000_);_(&quot;$&quot;* \(#,##0.000000\);_(&quot;$&quot;* &quot;-&quot;??_);_(@_)"/>
    <numFmt numFmtId="260" formatCode="_(&quot;$&quot;* #,##0.0000000_);_(&quot;$&quot;* \(#,##0.0000000\);_(&quot;$&quot;* &quot;-&quot;??_);_(@_)"/>
    <numFmt numFmtId="261" formatCode="_(&quot;$&quot;* #,##0.00000000_);_(&quot;$&quot;* \(#,##0.00000000\);_(&quot;$&quot;* &quot;-&quot;??_);_(@_)"/>
    <numFmt numFmtId="262" formatCode="_(* #,##0.0000000_);_(* \(#,##0.0000000\);_(* &quot;-&quot;??_);_(@_)"/>
    <numFmt numFmtId="263" formatCode="_(* #,##0.00000000_);_(* \(#,##0.00000000\);_(* &quot;-&quot;??_);_(@_)"/>
    <numFmt numFmtId="264" formatCode="0.00_)"/>
    <numFmt numFmtId="265" formatCode="0_)"/>
    <numFmt numFmtId="266" formatCode="&quot;£&quot;#,##0.00;\(&quot;£&quot;#,##0.00\)"/>
    <numFmt numFmtId="267" formatCode="&quot;£&quot;#,##0.0;\(&quot;£&quot;#,##0.0\)"/>
    <numFmt numFmtId="268" formatCode="&quot;£&quot;#,##0;\(&quot;£&quot;#,##0\)"/>
    <numFmt numFmtId="269" formatCode="&quot;$&quot;#,##0.0_);[Red]\(&quot;$&quot;#,##0.0\)"/>
    <numFmt numFmtId="270" formatCode="&quot;$&quot;#,##0.000_);[Red]\(&quot;$&quot;#,##0.000\)"/>
    <numFmt numFmtId="271" formatCode="&quot;$&quot;#,##0.0000_);[Red]\(&quot;$&quot;#,##0.0000\)"/>
    <numFmt numFmtId="272" formatCode="&quot;$&quot;#,##0.00000_);[Red]\(&quot;$&quot;#,##0.00000\)"/>
    <numFmt numFmtId="273" formatCode="&quot;$&quot;#,##0.000000_);[Red]\(&quot;$&quot;#,##0.000000\)"/>
    <numFmt numFmtId="274" formatCode="&quot;£&quot;#,##0.0;[Red]\-&quot;£&quot;#,##0.0"/>
    <numFmt numFmtId="275" formatCode="\$#,##0.00;\(\$#,##0.00\)"/>
    <numFmt numFmtId="276" formatCode="\$#,##0.0;\(\$#,##0.0\)"/>
    <numFmt numFmtId="277" formatCode="\$#,##0;\(\$#,##0\)"/>
    <numFmt numFmtId="278" formatCode="_-* #,##0.0_-;\-* #,##0.0_-;_-* &quot;-&quot;??_-;_-@_-"/>
    <numFmt numFmtId="279" formatCode="_-* #,##0_-;\-* #,##0_-;_-* &quot;-&quot;??_-;_-@_-"/>
    <numFmt numFmtId="280" formatCode="&quot;£&quot;#,##0.000;\(&quot;£&quot;#,##0.000\)"/>
    <numFmt numFmtId="281" formatCode="&quot;£&quot;#,##0.0000;\(&quot;£&quot;#,##0.0000\)"/>
    <numFmt numFmtId="282" formatCode="_(* #,##0.0_);_(* \(#,##0.0\);_(* &quot;-&quot;_);_(@_)"/>
    <numFmt numFmtId="283" formatCode="&quot;$&quot;#,##0.0_);\(&quot;$&quot;#,##0.0\)"/>
    <numFmt numFmtId="284" formatCode="#,##0;[Red]\(\-#,##0\)"/>
    <numFmt numFmtId="285" formatCode="#,##0.0000"/>
    <numFmt numFmtId="286" formatCode="_-* #,##0.000_-;\-* #,##0.000_-;_-* &quot;-&quot;??_-;_-@_-"/>
    <numFmt numFmtId="287" formatCode="0.00000000"/>
    <numFmt numFmtId="288" formatCode="\$#,##0\K;\(\$#,##0\K\)"/>
    <numFmt numFmtId="289" formatCode="&quot;$&quot;#,##0.000_);\(&quot;$&quot;#,##0.000\)"/>
    <numFmt numFmtId="290" formatCode="&quot;$&quot;#,##0.0000_);\(&quot;$&quot;#,##0.0000\)"/>
    <numFmt numFmtId="291" formatCode="\$#,##0.000;\(\$#,##0.000\)"/>
    <numFmt numFmtId="292" formatCode="\$#,##0.0000;\(\$#,##0.0000\)"/>
    <numFmt numFmtId="293" formatCode="#,##0.0;\(#,##0.0\)"/>
    <numFmt numFmtId="294" formatCode="#,##0.00;\(#,##0.00\)"/>
    <numFmt numFmtId="295" formatCode="0.000%"/>
    <numFmt numFmtId="296" formatCode="\$#,##0.00000;\(\$#,##0.00000\)"/>
    <numFmt numFmtId="297" formatCode="_-* #,##0.0000_-;\-* #,##0.0000_-;_-* &quot;-&quot;??_-;_-@_-"/>
    <numFmt numFmtId="298" formatCode="_-* #,##0.00000_-;\-* #,##0.00000_-;_-* &quot;-&quot;??_-;_-@_-"/>
    <numFmt numFmtId="299" formatCode="_-* #,##0.000000_-;\-* #,##0.000000_-;_-* &quot;-&quot;??_-;_-@_-"/>
    <numFmt numFmtId="300" formatCode="_-* #,##0.0000000_-;\-* #,##0.0000000_-;_-* &quot;-&quot;??_-;_-@_-"/>
    <numFmt numFmtId="301" formatCode="_-* #,##0.00000000_-;\-* #,##0.00000000_-;_-* &quot;-&quot;??_-;_-@_-"/>
    <numFmt numFmtId="302" formatCode="_-* #,##0.000000000_-;\-* #,##0.000000000_-;_-* &quot;-&quot;??_-;_-@_-"/>
    <numFmt numFmtId="303" formatCode="_-* #,##0.0000000000_-;\-* #,##0.0000000000_-;_-* &quot;-&quot;??_-;_-@_-"/>
    <numFmt numFmtId="304" formatCode="_-* #,##0.00000000000_-;\-* #,##0.00000000000_-;_-* &quot;-&quot;??_-;_-@_-"/>
    <numFmt numFmtId="305" formatCode="\c#,##0.0000;\(\$#,##0.0000\)"/>
    <numFmt numFmtId="306" formatCode="\$#,###.00;\(\$#,###.00\)"/>
    <numFmt numFmtId="307" formatCode="&quot;£&quot;#,###.00;\(&quot;£&quot;#,###.00\)"/>
    <numFmt numFmtId="308" formatCode="&quot;$&quot;#,##0&quot;K&quot;;\(&quot;$&quot;#,##0\)&quot;K&quot;"/>
    <numFmt numFmtId="309" formatCode="&quot;S&quot;\ #,##0;\-&quot;S&quot;\ #,##0"/>
    <numFmt numFmtId="310" formatCode="&quot;S&quot;\ #,##0;[Red]\-&quot;S&quot;\ #,##0"/>
    <numFmt numFmtId="311" formatCode="&quot;S&quot;\ #,##0.00;\-&quot;S&quot;\ #,##0.00"/>
    <numFmt numFmtId="312" formatCode="&quot;S&quot;\ #,##0.00;[Red]\-&quot;S&quot;\ #,##0.00"/>
    <numFmt numFmtId="313" formatCode="_-&quot;S&quot;\ * #,##0_-;\-&quot;S&quot;\ * #,##0_-;_-&quot;S&quot;\ * &quot;-&quot;_-;_-@_-"/>
    <numFmt numFmtId="314" formatCode="_-&quot;S&quot;\ * #,##0.00_-;\-&quot;S&quot;\ * #,##0.00_-;_-&quot;S&quot;\ * &quot;-&quot;??_-;_-@_-"/>
    <numFmt numFmtId="315" formatCode="#,##0.0;[Red]\(#,##0.0\)"/>
    <numFmt numFmtId="316" formatCode="0.0%;[Red]\(0.0%\)"/>
    <numFmt numFmtId="317" formatCode="0.0%;\(0.0%\)"/>
    <numFmt numFmtId="318" formatCode="&quot;SFr.&quot;#,##0;&quot;SFr.&quot;\-#,##0"/>
    <numFmt numFmtId="319" formatCode="&quot;SFr.&quot;#,##0;[Red]&quot;SFr.&quot;\-#,##0"/>
    <numFmt numFmtId="320" formatCode="&quot;SFr.&quot;#,##0.00;&quot;SFr.&quot;\-#,##0.00"/>
    <numFmt numFmtId="321" formatCode="&quot;SFr.&quot;#,##0.00;[Red]&quot;SFr.&quot;\-#,##0.00"/>
    <numFmt numFmtId="322" formatCode="_ &quot;SFr.&quot;* #,##0_ ;_ &quot;SFr.&quot;* \-#,##0_ ;_ &quot;SFr.&quot;* &quot;-&quot;_ ;_ @_ "/>
    <numFmt numFmtId="323" formatCode="_ &quot;SFr.&quot;* #,##0.00_ ;_ &quot;SFr.&quot;* \-#,##0.00_ ;_ &quot;SFr.&quot;* &quot;-&quot;??_ ;_ @_ "/>
    <numFmt numFmtId="324" formatCode="#,##0.000;[Red]\(#,##0.000\)"/>
    <numFmt numFmtId="325" formatCode="#,##0.0000;[Red]\(#,##0.0000\)"/>
    <numFmt numFmtId="326" formatCode="mmmm\-yy"/>
    <numFmt numFmtId="327" formatCode="#,##0.0000_);\(#,##0.0000\)"/>
    <numFmt numFmtId="328" formatCode="m/d"/>
    <numFmt numFmtId="329" formatCode="#,##0&quot;£&quot;_);\(#,##0&quot;£&quot;\)"/>
    <numFmt numFmtId="330" formatCode="#,##0&quot;£&quot;_);[Red]\(#,##0&quot;£&quot;\)"/>
    <numFmt numFmtId="331" formatCode="#,##0.00&quot;£&quot;_);\(#,##0.00&quot;£&quot;\)"/>
    <numFmt numFmtId="332" formatCode="#,##0.00&quot;£&quot;_);[Red]\(#,##0.00&quot;£&quot;\)"/>
    <numFmt numFmtId="333" formatCode="_ * #,##0_)&quot;£&quot;_ ;_ * \(#,##0\)&quot;£&quot;_ ;_ * &quot;-&quot;_)&quot;£&quot;_ ;_ @_ "/>
    <numFmt numFmtId="334" formatCode="_ * #,##0_)_£_ ;_ * \(#,##0\)_£_ ;_ * &quot;-&quot;_)_£_ ;_ @_ "/>
    <numFmt numFmtId="335" formatCode="_ * #,##0.00_)&quot;£&quot;_ ;_ * \(#,##0.00\)&quot;£&quot;_ ;_ * &quot;-&quot;??_)&quot;£&quot;_ ;_ @_ "/>
    <numFmt numFmtId="336" formatCode="_ * #,##0.00_)_£_ ;_ * \(#,##0.00\)_£_ ;_ * &quot;-&quot;??_)_£_ ;_ @_ "/>
    <numFmt numFmtId="337" formatCode="#,##0\ &quot;F&quot;;\-#,##0\ &quot;F&quot;"/>
    <numFmt numFmtId="338" formatCode="#,##0\ &quot;F&quot;;[Red]\-#,##0\ &quot;F&quot;"/>
    <numFmt numFmtId="339" formatCode="#,##0.00\ &quot;F&quot;;\-#,##0.00\ &quot;F&quot;"/>
    <numFmt numFmtId="340" formatCode="#,##0.00\ &quot;F&quot;;[Red]\-#,##0.00\ &quot;F&quot;"/>
    <numFmt numFmtId="341" formatCode="_-* #,##0\ &quot;F&quot;_-;\-* #,##0\ &quot;F&quot;_-;_-* &quot;-&quot;\ &quot;F&quot;_-;_-@_-"/>
    <numFmt numFmtId="342" formatCode="_-* #,##0\ _F_-;\-* #,##0\ _F_-;_-* &quot;-&quot;\ _F_-;_-@_-"/>
    <numFmt numFmtId="343" formatCode="_-* #,##0.00\ &quot;F&quot;_-;\-* #,##0.00\ &quot;F&quot;_-;_-* &quot;-&quot;??\ &quot;F&quot;_-;_-@_-"/>
    <numFmt numFmtId="344" formatCode="_-* #,##0.00\ _F_-;\-* #,##0.00\ _F_-;_-* &quot;-&quot;??\ _F_-;_-@_-"/>
    <numFmt numFmtId="345" formatCode="#,##0&quot; F&quot;_);\(#,##0&quot; F&quot;\)"/>
    <numFmt numFmtId="346" formatCode="#,##0&quot; F&quot;_);[Red]\(#,##0&quot; F&quot;\)"/>
    <numFmt numFmtId="347" formatCode="#,##0.00&quot; F&quot;_);\(#,##0.00&quot; F&quot;\)"/>
    <numFmt numFmtId="348" formatCode="#,##0.00&quot; F&quot;_);[Red]\(#,##0.00&quot; F&quot;\)"/>
    <numFmt numFmtId="349" formatCode="#,##0&quot; $&quot;;\-#,##0&quot; $&quot;"/>
    <numFmt numFmtId="350" formatCode="#,##0&quot; $&quot;;[Red]\-#,##0&quot; $&quot;"/>
    <numFmt numFmtId="351" formatCode="#,##0.00&quot; $&quot;;\-#,##0.00&quot; $&quot;"/>
    <numFmt numFmtId="352" formatCode="#,##0.00&quot; $&quot;;[Red]\-#,##0.00&quot; $&quot;"/>
    <numFmt numFmtId="353" formatCode="d\.m\.yy"/>
    <numFmt numFmtId="354" formatCode="d\.mmm\.yy"/>
    <numFmt numFmtId="355" formatCode="d\.mmm"/>
    <numFmt numFmtId="356" formatCode="mmm\.yy"/>
    <numFmt numFmtId="357" formatCode="d\.m\.yy\ h:mm"/>
    <numFmt numFmtId="358" formatCode="0&quot;  &quot;"/>
    <numFmt numFmtId="359" formatCode="0.00&quot;  &quot;"/>
    <numFmt numFmtId="360" formatCode="0.0&quot;  &quot;"/>
  </numFmts>
  <fonts count="32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Times"/>
      <family val="1"/>
    </font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0"/>
    </font>
    <font>
      <sz val="10"/>
      <name val="MS Sans Serif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Courier"/>
      <family val="0"/>
    </font>
    <font>
      <sz val="10"/>
      <name val="Courier"/>
      <family val="0"/>
    </font>
    <font>
      <sz val="7"/>
      <name val="Helv"/>
      <family val="0"/>
    </font>
    <font>
      <sz val="8"/>
      <name val="Helv"/>
      <family val="0"/>
    </font>
    <font>
      <sz val="8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5" fillId="0" borderId="0" applyFill="0" applyBorder="0" applyAlignment="0" applyProtection="0"/>
    <xf numFmtId="38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8" fontId="9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342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23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19" fontId="8" fillId="0" borderId="0">
      <alignment/>
      <protection/>
    </xf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34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4" fontId="12" fillId="0" borderId="0" applyProtection="0">
      <alignment/>
    </xf>
    <xf numFmtId="34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3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2" fillId="0" borderId="0" applyProtection="0">
      <alignment/>
    </xf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322" fontId="6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3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341" fontId="6" fillId="0" borderId="0" applyFont="0" applyFill="0" applyBorder="0" applyAlignment="0" applyProtection="0"/>
    <xf numFmtId="3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10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268" fontId="8" fillId="0" borderId="0" applyProtection="0">
      <alignment/>
    </xf>
    <xf numFmtId="18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323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23" fontId="6" fillId="0" borderId="0" applyFont="0" applyFill="0" applyBorder="0" applyAlignment="0" applyProtection="0"/>
    <xf numFmtId="323" fontId="6" fillId="0" borderId="0" applyFont="0" applyFill="0" applyBorder="0" applyAlignment="0" applyProtection="0"/>
    <xf numFmtId="343" fontId="6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343" fontId="8" fillId="0" borderId="0" applyFont="0" applyFill="0" applyBorder="0" applyAlignment="0" applyProtection="0"/>
    <xf numFmtId="268" fontId="8" fillId="0" borderId="0" applyProtection="0">
      <alignment/>
    </xf>
    <xf numFmtId="352" fontId="13" fillId="0" borderId="0" applyFont="0" applyFill="0" applyBorder="0" applyAlignment="0" applyProtection="0"/>
    <xf numFmtId="3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268" fontId="8" fillId="0" borderId="0" applyProtection="0">
      <alignment/>
    </xf>
    <xf numFmtId="186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327" fontId="6" fillId="0" borderId="0" applyProtection="0">
      <alignment/>
    </xf>
    <xf numFmtId="325" fontId="6" fillId="0" borderId="0" applyProtection="0">
      <alignment/>
    </xf>
    <xf numFmtId="327" fontId="6" fillId="0" borderId="0" applyProtection="0">
      <alignment/>
    </xf>
    <xf numFmtId="0" fontId="12" fillId="0" borderId="0" applyProtection="0">
      <alignment/>
    </xf>
    <xf numFmtId="327" fontId="6" fillId="0" borderId="0" applyProtection="0">
      <alignment/>
    </xf>
    <xf numFmtId="315" fontId="6" fillId="0" borderId="0" applyProtection="0">
      <alignment/>
    </xf>
    <xf numFmtId="333" fontId="6" fillId="0" borderId="0" applyProtection="0">
      <alignment/>
    </xf>
    <xf numFmtId="327" fontId="6" fillId="0" borderId="0" applyProtection="0">
      <alignment/>
    </xf>
    <xf numFmtId="186" fontId="6" fillId="0" borderId="0" applyFont="0" applyFill="0" applyBorder="0" applyAlignment="0" applyProtection="0"/>
    <xf numFmtId="275" fontId="8" fillId="0" borderId="0">
      <alignment/>
      <protection/>
    </xf>
    <xf numFmtId="0" fontId="12" fillId="0" borderId="0" applyProtection="0">
      <alignment/>
    </xf>
    <xf numFmtId="0" fontId="12" fillId="0" borderId="0" applyProtection="0">
      <alignment/>
    </xf>
    <xf numFmtId="277" fontId="8" fillId="0" borderId="0">
      <alignment/>
      <protection/>
    </xf>
    <xf numFmtId="2" fontId="12" fillId="0" borderId="0" applyProtection="0">
      <alignment/>
    </xf>
    <xf numFmtId="2" fontId="12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0" fontId="11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222" fontId="6" fillId="0" borderId="0">
      <alignment/>
      <protection/>
    </xf>
    <xf numFmtId="222" fontId="6" fillId="0" borderId="0">
      <alignment/>
      <protection/>
    </xf>
    <xf numFmtId="0" fontId="8" fillId="0" borderId="0">
      <alignment/>
      <protection/>
    </xf>
    <xf numFmtId="242" fontId="1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 applyFont="0" applyFill="0" applyBorder="0" applyAlignment="0" applyProtection="0"/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242" fontId="18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242" fontId="20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0" fontId="12" fillId="0" borderId="0" applyProtection="0">
      <alignment/>
    </xf>
    <xf numFmtId="10" fontId="12" fillId="0" borderId="0" applyProtection="0">
      <alignment/>
    </xf>
    <xf numFmtId="0" fontId="12" fillId="0" borderId="1" applyProtection="0">
      <alignment/>
    </xf>
    <xf numFmtId="0" fontId="12" fillId="0" borderId="1" applyProtection="0">
      <alignment/>
    </xf>
  </cellStyleXfs>
  <cellXfs count="154">
    <xf numFmtId="0" fontId="0" fillId="0" borderId="0" xfId="0" applyAlignment="1">
      <alignment/>
    </xf>
    <xf numFmtId="175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/>
    </xf>
    <xf numFmtId="38" fontId="22" fillId="0" borderId="0" xfId="15" applyNumberFormat="1" applyFont="1" applyAlignment="1">
      <alignment/>
    </xf>
    <xf numFmtId="38" fontId="22" fillId="0" borderId="0" xfId="15" applyFont="1" applyAlignment="1">
      <alignment/>
    </xf>
    <xf numFmtId="38" fontId="22" fillId="0" borderId="2" xfId="15" applyNumberFormat="1" applyFont="1" applyBorder="1" applyAlignment="1">
      <alignment/>
    </xf>
    <xf numFmtId="38" fontId="22" fillId="0" borderId="0" xfId="15" applyNumberFormat="1" applyFont="1" applyBorder="1" applyAlignment="1">
      <alignment/>
    </xf>
    <xf numFmtId="38" fontId="23" fillId="0" borderId="1" xfId="15" applyNumberFormat="1" applyFont="1" applyBorder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38" fontId="22" fillId="0" borderId="0" xfId="15" applyFont="1" applyAlignment="1">
      <alignment/>
    </xf>
    <xf numFmtId="37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8" fontId="22" fillId="0" borderId="0" xfId="15" applyFont="1" applyBorder="1" applyAlignment="1">
      <alignment/>
    </xf>
    <xf numFmtId="40" fontId="22" fillId="0" borderId="0" xfId="15" applyNumberFormat="1" applyFont="1" applyBorder="1" applyAlignment="1">
      <alignment/>
    </xf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14" fontId="23" fillId="0" borderId="2" xfId="0" applyNumberFormat="1" applyFont="1" applyBorder="1" applyAlignment="1">
      <alignment horizontal="center"/>
    </xf>
    <xf numFmtId="0" fontId="22" fillId="0" borderId="0" xfId="0" applyFont="1" applyAlignment="1" quotePrefix="1">
      <alignment/>
    </xf>
    <xf numFmtId="0" fontId="23" fillId="0" borderId="0" xfId="0" applyFont="1" applyFill="1" applyBorder="1" applyAlignment="1">
      <alignment/>
    </xf>
    <xf numFmtId="38" fontId="22" fillId="0" borderId="0" xfId="15" applyNumberFormat="1" applyFont="1" applyFill="1" applyBorder="1" applyAlignment="1">
      <alignment/>
    </xf>
    <xf numFmtId="38" fontId="22" fillId="0" borderId="3" xfId="15" applyNumberFormat="1" applyFont="1" applyBorder="1" applyAlignment="1">
      <alignment/>
    </xf>
    <xf numFmtId="38" fontId="22" fillId="0" borderId="3" xfId="15" applyNumberFormat="1" applyFont="1" applyFill="1" applyBorder="1" applyAlignment="1">
      <alignment/>
    </xf>
    <xf numFmtId="38" fontId="22" fillId="0" borderId="2" xfId="15" applyNumberFormat="1" applyFont="1" applyFill="1" applyBorder="1" applyAlignment="1">
      <alignment/>
    </xf>
    <xf numFmtId="38" fontId="22" fillId="0" borderId="0" xfId="0" applyNumberFormat="1" applyFont="1" applyAlignment="1">
      <alignment/>
    </xf>
    <xf numFmtId="38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38" fontId="23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/>
    </xf>
    <xf numFmtId="38" fontId="22" fillId="0" borderId="2" xfId="15" applyFont="1" applyBorder="1" applyAlignment="1">
      <alignment/>
    </xf>
    <xf numFmtId="38" fontId="22" fillId="0" borderId="0" xfId="15" applyFont="1" applyAlignment="1">
      <alignment horizontal="right"/>
    </xf>
    <xf numFmtId="38" fontId="22" fillId="0" borderId="0" xfId="15" applyFont="1" applyBorder="1" applyAlignment="1">
      <alignment/>
    </xf>
    <xf numFmtId="38" fontId="22" fillId="0" borderId="3" xfId="15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14" fontId="2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8" fontId="22" fillId="0" borderId="1" xfId="15" applyFont="1" applyBorder="1" applyAlignment="1">
      <alignment/>
    </xf>
    <xf numFmtId="38" fontId="23" fillId="0" borderId="0" xfId="15" applyFont="1" applyAlignment="1">
      <alignment horizontal="center"/>
    </xf>
    <xf numFmtId="40" fontId="22" fillId="0" borderId="0" xfId="0" applyNumberFormat="1" applyFont="1" applyAlignment="1">
      <alignment/>
    </xf>
    <xf numFmtId="38" fontId="22" fillId="0" borderId="4" xfId="0" applyNumberFormat="1" applyFont="1" applyBorder="1" applyAlignment="1">
      <alignment/>
    </xf>
    <xf numFmtId="38" fontId="22" fillId="0" borderId="5" xfId="0" applyNumberFormat="1" applyFont="1" applyBorder="1" applyAlignment="1">
      <alignment/>
    </xf>
    <xf numFmtId="38" fontId="22" fillId="0" borderId="6" xfId="0" applyNumberFormat="1" applyFont="1" applyBorder="1" applyAlignment="1">
      <alignment/>
    </xf>
    <xf numFmtId="38" fontId="23" fillId="0" borderId="2" xfId="15" applyFont="1" applyBorder="1" applyAlignment="1">
      <alignment horizontal="center"/>
    </xf>
    <xf numFmtId="0" fontId="26" fillId="0" borderId="0" xfId="0" applyFont="1" applyAlignment="1">
      <alignment/>
    </xf>
    <xf numFmtId="175" fontId="23" fillId="0" borderId="7" xfId="0" applyNumberFormat="1" applyFont="1" applyBorder="1" applyAlignment="1">
      <alignment/>
    </xf>
    <xf numFmtId="175" fontId="23" fillId="0" borderId="8" xfId="0" applyNumberFormat="1" applyFont="1" applyBorder="1" applyAlignment="1">
      <alignment horizontal="center"/>
    </xf>
    <xf numFmtId="175" fontId="23" fillId="0" borderId="8" xfId="0" applyNumberFormat="1" applyFont="1" applyBorder="1" applyAlignment="1">
      <alignment/>
    </xf>
    <xf numFmtId="0" fontId="22" fillId="0" borderId="9" xfId="0" applyFont="1" applyBorder="1" applyAlignment="1">
      <alignment/>
    </xf>
    <xf numFmtId="175" fontId="23" fillId="0" borderId="10" xfId="0" applyNumberFormat="1" applyFont="1" applyBorder="1" applyAlignment="1" quotePrefix="1">
      <alignment horizontal="center"/>
    </xf>
    <xf numFmtId="175" fontId="23" fillId="0" borderId="0" xfId="0" applyNumberFormat="1" applyFont="1" applyBorder="1" applyAlignment="1" quotePrefix="1">
      <alignment horizontal="center"/>
    </xf>
    <xf numFmtId="0" fontId="23" fillId="0" borderId="11" xfId="0" applyFont="1" applyBorder="1" applyAlignment="1">
      <alignment horizontal="center"/>
    </xf>
    <xf numFmtId="38" fontId="22" fillId="0" borderId="10" xfId="15" applyNumberFormat="1" applyFont="1" applyBorder="1" applyAlignment="1">
      <alignment/>
    </xf>
    <xf numFmtId="175" fontId="23" fillId="0" borderId="11" xfId="0" applyNumberFormat="1" applyFont="1" applyBorder="1" applyAlignment="1">
      <alignment/>
    </xf>
    <xf numFmtId="38" fontId="23" fillId="0" borderId="11" xfId="0" applyNumberFormat="1" applyFont="1" applyBorder="1" applyAlignment="1">
      <alignment/>
    </xf>
    <xf numFmtId="38" fontId="22" fillId="0" borderId="12" xfId="15" applyNumberFormat="1" applyFont="1" applyBorder="1" applyAlignment="1">
      <alignment/>
    </xf>
    <xf numFmtId="175" fontId="23" fillId="0" borderId="13" xfId="0" applyNumberFormat="1" applyFont="1" applyBorder="1" applyAlignment="1">
      <alignment/>
    </xf>
    <xf numFmtId="0" fontId="23" fillId="0" borderId="11" xfId="0" applyFont="1" applyBorder="1" applyAlignment="1">
      <alignment/>
    </xf>
    <xf numFmtId="38" fontId="22" fillId="0" borderId="14" xfId="15" applyNumberFormat="1" applyFont="1" applyBorder="1" applyAlignment="1">
      <alignment/>
    </xf>
    <xf numFmtId="0" fontId="23" fillId="0" borderId="15" xfId="0" applyFont="1" applyBorder="1" applyAlignment="1">
      <alignment/>
    </xf>
    <xf numFmtId="38" fontId="23" fillId="0" borderId="15" xfId="0" applyNumberFormat="1" applyFont="1" applyBorder="1" applyAlignment="1">
      <alignment/>
    </xf>
    <xf numFmtId="38" fontId="23" fillId="0" borderId="11" xfId="15" applyNumberFormat="1" applyFont="1" applyBorder="1" applyAlignment="1">
      <alignment/>
    </xf>
    <xf numFmtId="38" fontId="23" fillId="0" borderId="13" xfId="0" applyNumberFormat="1" applyFont="1" applyBorder="1" applyAlignment="1">
      <alignment/>
    </xf>
    <xf numFmtId="0" fontId="22" fillId="0" borderId="7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22" fillId="0" borderId="8" xfId="0" applyFont="1" applyBorder="1" applyAlignment="1">
      <alignment/>
    </xf>
    <xf numFmtId="0" fontId="22" fillId="0" borderId="10" xfId="0" applyFont="1" applyBorder="1" applyAlignment="1">
      <alignment/>
    </xf>
    <xf numFmtId="38" fontId="22" fillId="0" borderId="14" xfId="15" applyNumberFormat="1" applyFont="1" applyFill="1" applyBorder="1" applyAlignment="1">
      <alignment/>
    </xf>
    <xf numFmtId="175" fontId="22" fillId="0" borderId="9" xfId="0" applyNumberFormat="1" applyFont="1" applyBorder="1" applyAlignment="1">
      <alignment/>
    </xf>
    <xf numFmtId="38" fontId="22" fillId="0" borderId="10" xfId="15" applyNumberFormat="1" applyFont="1" applyFill="1" applyBorder="1" applyAlignment="1">
      <alignment/>
    </xf>
    <xf numFmtId="38" fontId="22" fillId="0" borderId="12" xfId="15" applyNumberFormat="1" applyFont="1" applyFill="1" applyBorder="1" applyAlignment="1">
      <alignment/>
    </xf>
    <xf numFmtId="0" fontId="1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38" fontId="23" fillId="0" borderId="10" xfId="15" applyNumberFormat="1" applyFont="1" applyFill="1" applyBorder="1" applyAlignment="1">
      <alignment/>
    </xf>
    <xf numFmtId="38" fontId="23" fillId="0" borderId="0" xfId="15" applyNumberFormat="1" applyFont="1" applyFill="1" applyBorder="1" applyAlignment="1">
      <alignment/>
    </xf>
    <xf numFmtId="38" fontId="23" fillId="0" borderId="14" xfId="15" applyNumberFormat="1" applyFont="1" applyFill="1" applyBorder="1" applyAlignment="1">
      <alignment/>
    </xf>
    <xf numFmtId="38" fontId="23" fillId="0" borderId="2" xfId="15" applyNumberFormat="1" applyFont="1" applyFill="1" applyBorder="1" applyAlignment="1">
      <alignment/>
    </xf>
    <xf numFmtId="38" fontId="22" fillId="0" borderId="0" xfId="15" applyFont="1" applyFill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9" xfId="0" applyFont="1" applyBorder="1" applyAlignment="1">
      <alignment/>
    </xf>
    <xf numFmtId="38" fontId="22" fillId="0" borderId="10" xfId="15" applyFont="1" applyBorder="1" applyAlignment="1">
      <alignment/>
    </xf>
    <xf numFmtId="38" fontId="22" fillId="0" borderId="12" xfId="15" applyFont="1" applyBorder="1" applyAlignment="1">
      <alignment/>
    </xf>
    <xf numFmtId="38" fontId="22" fillId="0" borderId="14" xfId="15" applyFont="1" applyBorder="1" applyAlignment="1">
      <alignment/>
    </xf>
    <xf numFmtId="38" fontId="22" fillId="0" borderId="10" xfId="15" applyFont="1" applyFill="1" applyBorder="1" applyAlignment="1">
      <alignment/>
    </xf>
    <xf numFmtId="38" fontId="22" fillId="0" borderId="14" xfId="15" applyFont="1" applyFill="1" applyBorder="1" applyAlignment="1">
      <alignment/>
    </xf>
    <xf numFmtId="38" fontId="22" fillId="0" borderId="2" xfId="15" applyFont="1" applyFill="1" applyBorder="1" applyAlignment="1">
      <alignment/>
    </xf>
    <xf numFmtId="38" fontId="22" fillId="0" borderId="15" xfId="15" applyFont="1" applyBorder="1" applyAlignment="1">
      <alignment/>
    </xf>
    <xf numFmtId="0" fontId="22" fillId="0" borderId="15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38" fontId="22" fillId="0" borderId="2" xfId="0" applyNumberFormat="1" applyFont="1" applyBorder="1" applyAlignment="1">
      <alignment/>
    </xf>
    <xf numFmtId="38" fontId="22" fillId="0" borderId="16" xfId="0" applyNumberFormat="1" applyFont="1" applyBorder="1" applyAlignment="1">
      <alignment/>
    </xf>
    <xf numFmtId="38" fontId="23" fillId="0" borderId="0" xfId="0" applyNumberFormat="1" applyFont="1" applyAlignment="1">
      <alignment horizontal="center"/>
    </xf>
    <xf numFmtId="38" fontId="24" fillId="0" borderId="0" xfId="0" applyNumberFormat="1" applyFont="1" applyAlignment="1">
      <alignment/>
    </xf>
    <xf numFmtId="38" fontId="23" fillId="0" borderId="0" xfId="0" applyNumberFormat="1" applyFont="1" applyAlignment="1">
      <alignment horizontal="left"/>
    </xf>
    <xf numFmtId="38" fontId="28" fillId="0" borderId="0" xfId="0" applyNumberFormat="1" applyFont="1" applyAlignment="1">
      <alignment/>
    </xf>
    <xf numFmtId="40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8" fontId="23" fillId="0" borderId="1" xfId="0" applyNumberFormat="1" applyFont="1" applyBorder="1" applyAlignment="1">
      <alignment/>
    </xf>
    <xf numFmtId="38" fontId="24" fillId="0" borderId="0" xfId="15" applyNumberFormat="1" applyFont="1" applyBorder="1" applyAlignment="1">
      <alignment/>
    </xf>
    <xf numFmtId="38" fontId="24" fillId="0" borderId="0" xfId="0" applyNumberFormat="1" applyFont="1" applyBorder="1" applyAlignment="1">
      <alignment/>
    </xf>
    <xf numFmtId="38" fontId="23" fillId="0" borderId="0" xfId="0" applyNumberFormat="1" applyFont="1" applyAlignment="1" quotePrefix="1">
      <alignment horizontal="center"/>
    </xf>
    <xf numFmtId="0" fontId="21" fillId="0" borderId="0" xfId="0" applyFont="1" applyAlignment="1">
      <alignment horizontal="left"/>
    </xf>
    <xf numFmtId="38" fontId="22" fillId="0" borderId="4" xfId="15" applyNumberFormat="1" applyFont="1" applyBorder="1" applyAlignment="1">
      <alignment/>
    </xf>
    <xf numFmtId="40" fontId="22" fillId="0" borderId="0" xfId="15" applyNumberFormat="1" applyFont="1" applyAlignment="1">
      <alignment/>
    </xf>
    <xf numFmtId="0" fontId="29" fillId="0" borderId="0" xfId="0" applyFont="1" applyAlignment="1">
      <alignment/>
    </xf>
    <xf numFmtId="38" fontId="30" fillId="0" borderId="0" xfId="0" applyNumberFormat="1" applyFont="1" applyAlignment="1">
      <alignment horizontal="right"/>
    </xf>
    <xf numFmtId="38" fontId="22" fillId="0" borderId="16" xfId="15" applyNumberFormat="1" applyFont="1" applyBorder="1" applyAlignment="1">
      <alignment/>
    </xf>
    <xf numFmtId="0" fontId="23" fillId="0" borderId="0" xfId="0" applyFont="1" applyAlignment="1" quotePrefix="1">
      <alignment horizontal="center"/>
    </xf>
    <xf numFmtId="37" fontId="23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8" fontId="24" fillId="0" borderId="0" xfId="15" applyFont="1" applyAlignment="1">
      <alignment/>
    </xf>
    <xf numFmtId="38" fontId="23" fillId="0" borderId="0" xfId="15" applyFont="1" applyAlignment="1">
      <alignment/>
    </xf>
    <xf numFmtId="38" fontId="28" fillId="0" borderId="0" xfId="15" applyFont="1" applyAlignment="1">
      <alignment/>
    </xf>
    <xf numFmtId="38" fontId="23" fillId="0" borderId="0" xfId="0" applyNumberFormat="1" applyFont="1" applyAlignment="1">
      <alignment/>
    </xf>
    <xf numFmtId="38" fontId="27" fillId="0" borderId="0" xfId="15" applyFont="1" applyAlignment="1">
      <alignment horizontal="center"/>
    </xf>
    <xf numFmtId="38" fontId="28" fillId="0" borderId="0" xfId="15" applyFont="1" applyAlignment="1">
      <alignment horizontal="center"/>
    </xf>
    <xf numFmtId="0" fontId="23" fillId="0" borderId="0" xfId="0" applyFont="1" applyAlignment="1">
      <alignment/>
    </xf>
    <xf numFmtId="38" fontId="22" fillId="0" borderId="0" xfId="15" applyFont="1" applyBorder="1" applyAlignment="1">
      <alignment horizontal="center"/>
    </xf>
    <xf numFmtId="38" fontId="22" fillId="0" borderId="0" xfId="15" applyFont="1" applyBorder="1" applyAlignment="1" quotePrefix="1">
      <alignment horizontal="centerContinuous"/>
    </xf>
    <xf numFmtId="38" fontId="23" fillId="0" borderId="0" xfId="15" applyFont="1" applyBorder="1" applyAlignment="1">
      <alignment horizontal="center"/>
    </xf>
    <xf numFmtId="38" fontId="22" fillId="0" borderId="0" xfId="15" applyFont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40" fontId="22" fillId="0" borderId="0" xfId="15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8" fontId="22" fillId="0" borderId="0" xfId="15" applyFont="1" applyBorder="1" applyAlignment="1" quotePrefix="1">
      <alignment horizontal="center"/>
    </xf>
    <xf numFmtId="38" fontId="23" fillId="0" borderId="3" xfId="15" applyFont="1" applyBorder="1" applyAlignment="1">
      <alignment/>
    </xf>
    <xf numFmtId="38" fontId="23" fillId="0" borderId="2" xfId="15" applyFont="1" applyBorder="1" applyAlignment="1">
      <alignment/>
    </xf>
    <xf numFmtId="38" fontId="23" fillId="0" borderId="0" xfId="15" applyFont="1" applyBorder="1" applyAlignment="1">
      <alignment/>
    </xf>
    <xf numFmtId="175" fontId="23" fillId="0" borderId="8" xfId="0" applyNumberFormat="1" applyFont="1" applyBorder="1" applyAlignment="1">
      <alignment horizontal="right"/>
    </xf>
    <xf numFmtId="38" fontId="23" fillId="0" borderId="11" xfId="15" applyFont="1" applyBorder="1" applyAlignment="1">
      <alignment/>
    </xf>
    <xf numFmtId="38" fontId="23" fillId="0" borderId="13" xfId="15" applyFont="1" applyBorder="1" applyAlignment="1">
      <alignment/>
    </xf>
    <xf numFmtId="38" fontId="23" fillId="0" borderId="15" xfId="15" applyFont="1" applyBorder="1" applyAlignment="1">
      <alignment/>
    </xf>
    <xf numFmtId="38" fontId="22" fillId="0" borderId="7" xfId="15" applyFont="1" applyBorder="1" applyAlignment="1">
      <alignment/>
    </xf>
    <xf numFmtId="38" fontId="22" fillId="0" borderId="8" xfId="15" applyFont="1" applyBorder="1" applyAlignment="1">
      <alignment/>
    </xf>
    <xf numFmtId="38" fontId="23" fillId="0" borderId="9" xfId="15" applyFont="1" applyBorder="1" applyAlignment="1">
      <alignment/>
    </xf>
    <xf numFmtId="38" fontId="31" fillId="0" borderId="0" xfId="0" applyNumberFormat="1" applyFont="1" applyAlignment="1">
      <alignment horizontal="right"/>
    </xf>
    <xf numFmtId="15" fontId="22" fillId="0" borderId="0" xfId="0" applyNumberFormat="1" applyFont="1" applyAlignment="1">
      <alignment horizontal="left"/>
    </xf>
    <xf numFmtId="0" fontId="0" fillId="0" borderId="0" xfId="0" applyAlignment="1" quotePrefix="1">
      <alignment/>
    </xf>
  </cellXfs>
  <cellStyles count="775">
    <cellStyle name="Normal" xfId="0"/>
    <cellStyle name="Comma" xfId="15"/>
    <cellStyle name="Comma [0]" xfId="16"/>
    <cellStyle name="Comma [0]_301198" xfId="17"/>
    <cellStyle name="Comma [0]_Book2" xfId="18"/>
    <cellStyle name="Comma [0]_Fixed Dep. Sta" xfId="19"/>
    <cellStyle name="Comma [0]_Israel&amp;Safr" xfId="20"/>
    <cellStyle name="Comma [0]_Israel&amp;Safr_Book2" xfId="21"/>
    <cellStyle name="Comma [0]_Israel&amp;Safr_Cashflow1" xfId="22"/>
    <cellStyle name="Comma [0]_Israel&amp;Safr_Fixed Dep. Sta" xfId="23"/>
    <cellStyle name="Comma [0]_Israel&amp;Safr_laroux" xfId="24"/>
    <cellStyle name="Comma [0]_Israel&amp;Safr_laroux_Book2" xfId="25"/>
    <cellStyle name="Comma [0]_Israel&amp;Safr_laroux_Cashflow1" xfId="26"/>
    <cellStyle name="Comma [0]_Israel&amp;Safr_laroux_Fixed Dep. Sta" xfId="27"/>
    <cellStyle name="Comma [0]_Israel&amp;Safr_Plan" xfId="28"/>
    <cellStyle name="Comma [0]_Israel&amp;Safr_Plan_Book2" xfId="29"/>
    <cellStyle name="Comma [0]_Israel&amp;Safr_Plan_Cashflow1" xfId="30"/>
    <cellStyle name="Comma [0]_Israel&amp;Safr_Plan_Fixed Dep. Sta" xfId="31"/>
    <cellStyle name="Comma [0]_Israel&amp;Safr_Plan_laroux" xfId="32"/>
    <cellStyle name="Comma [0]_Israel&amp;Safr_Plan_laroux_Book2" xfId="33"/>
    <cellStyle name="Comma [0]_Israel&amp;Safr_Plan_laroux_Cashflow1" xfId="34"/>
    <cellStyle name="Comma [0]_Israel&amp;Safr_Plan_laroux_Fixed Dep. Sta" xfId="35"/>
    <cellStyle name="Comma [0]_Israel&amp;Safr_Plan1997" xfId="36"/>
    <cellStyle name="Comma [0]_Israel&amp;Safr_Plan1997_Book2" xfId="37"/>
    <cellStyle name="Comma [0]_Israel&amp;Safr_Plan1997_Cashflow1" xfId="38"/>
    <cellStyle name="Comma [0]_Israel&amp;Safr_Plan1997_Fixed Dep. Sta" xfId="39"/>
    <cellStyle name="Comma [0]_Israel&amp;Safr_Plan1997_laroux" xfId="40"/>
    <cellStyle name="Comma [0]_Israel&amp;Safr_Plan1997_laroux_Book2" xfId="41"/>
    <cellStyle name="Comma [0]_Israel&amp;Safr_Plan1997_laroux_Cashflow1" xfId="42"/>
    <cellStyle name="Comma [0]_Israel&amp;Safr_Plan1997_laroux_Fixed Dep. Sta" xfId="43"/>
    <cellStyle name="Comma [0]_Italy" xfId="44"/>
    <cellStyle name="Comma [0]_Italy_Book2" xfId="45"/>
    <cellStyle name="Comma [0]_Italy_Cashflow1" xfId="46"/>
    <cellStyle name="Comma [0]_Italy_Fixed Dep. Sta" xfId="47"/>
    <cellStyle name="Comma [0]_Italy_laroux" xfId="48"/>
    <cellStyle name="Comma [0]_Italy_laroux_Book2" xfId="49"/>
    <cellStyle name="Comma [0]_Italy_laroux_Cashflow1" xfId="50"/>
    <cellStyle name="Comma [0]_Italy_laroux_Fixed Dep. Sta" xfId="51"/>
    <cellStyle name="Comma [0]_Italy_Plan" xfId="52"/>
    <cellStyle name="Comma [0]_Italy_Plan_Book2" xfId="53"/>
    <cellStyle name="Comma [0]_Italy_Plan_Cashflow1" xfId="54"/>
    <cellStyle name="Comma [0]_Italy_Plan_Fixed Dep. Sta" xfId="55"/>
    <cellStyle name="Comma [0]_Italy_Plan_laroux" xfId="56"/>
    <cellStyle name="Comma [0]_Italy_Plan_laroux_Book2" xfId="57"/>
    <cellStyle name="Comma [0]_Italy_Plan_laroux_Cashflow1" xfId="58"/>
    <cellStyle name="Comma [0]_Italy_Plan_laroux_Fixed Dep. Sta" xfId="59"/>
    <cellStyle name="Comma [0]_Italy_Plan1997" xfId="60"/>
    <cellStyle name="Comma [0]_Italy_Plan1997_Book2" xfId="61"/>
    <cellStyle name="Comma [0]_Italy_Plan1997_Cashflow1" xfId="62"/>
    <cellStyle name="Comma [0]_Italy_Plan1997_Fixed Dep. Sta" xfId="63"/>
    <cellStyle name="Comma [0]_Italy_Plan1997_laroux" xfId="64"/>
    <cellStyle name="Comma [0]_Italy_Plan1997_laroux_Book2" xfId="65"/>
    <cellStyle name="Comma [0]_Italy_Plan1997_laroux_Cashflow1" xfId="66"/>
    <cellStyle name="Comma [0]_Italy_Plan1997_laroux_Fixed Dep. Sta" xfId="67"/>
    <cellStyle name="Comma [0]_KLSE" xfId="68"/>
    <cellStyle name="Comma [0]_KLSE-wr-bankingfacilities" xfId="69"/>
    <cellStyle name="Comma [0]_laroux" xfId="70"/>
    <cellStyle name="Comma [0]_laroux_1" xfId="71"/>
    <cellStyle name="Comma [0]_laroux_2" xfId="72"/>
    <cellStyle name="Comma [0]_laroux_3" xfId="73"/>
    <cellStyle name="Comma [0]_laroux_4" xfId="74"/>
    <cellStyle name="Comma [0]_laroux_4_Book2" xfId="75"/>
    <cellStyle name="Comma [0]_laroux_4_Cashflow1" xfId="76"/>
    <cellStyle name="Comma [0]_laroux_4_Fixed Dep. Sta" xfId="77"/>
    <cellStyle name="Comma [0]_laroux_Book2" xfId="78"/>
    <cellStyle name="Comma [0]_laroux_Cashflow1" xfId="79"/>
    <cellStyle name="Comma [0]_laroux_Fixed Dep. Sta" xfId="80"/>
    <cellStyle name="Comma [0]_laroux_laroux" xfId="81"/>
    <cellStyle name="Comma [0]_laroux_laroux_Book2" xfId="82"/>
    <cellStyle name="Comma [0]_laroux_laroux_Cashflow1" xfId="83"/>
    <cellStyle name="Comma [0]_laroux_laroux_Fixed Dep. Sta" xfId="84"/>
    <cellStyle name="Comma [0]_laroux_MATERAL2" xfId="85"/>
    <cellStyle name="Comma [0]_laroux_mud plant bolted" xfId="86"/>
    <cellStyle name="Comma [0]_laroux_Plan" xfId="87"/>
    <cellStyle name="Comma [0]_laroux_Plan_Book2" xfId="88"/>
    <cellStyle name="Comma [0]_laroux_Plan_Cashflow1" xfId="89"/>
    <cellStyle name="Comma [0]_laroux_Plan_Fixed Dep. Sta" xfId="90"/>
    <cellStyle name="Comma [0]_laroux_Plan_laroux" xfId="91"/>
    <cellStyle name="Comma [0]_laroux_Plan_laroux_Book2" xfId="92"/>
    <cellStyle name="Comma [0]_laroux_Plan_laroux_Cashflow1" xfId="93"/>
    <cellStyle name="Comma [0]_laroux_Plan_laroux_Fixed Dep. Sta" xfId="94"/>
    <cellStyle name="Comma [0]_laroux_Plan1997" xfId="95"/>
    <cellStyle name="Comma [0]_laroux_Plan1997_Book2" xfId="96"/>
    <cellStyle name="Comma [0]_laroux_Plan1997_Cashflow1" xfId="97"/>
    <cellStyle name="Comma [0]_laroux_Plan1997_Fixed Dep. Sta" xfId="98"/>
    <cellStyle name="Comma [0]_laroux_Plan1997_laroux" xfId="99"/>
    <cellStyle name="Comma [0]_laroux_Plan1997_laroux_Book2" xfId="100"/>
    <cellStyle name="Comma [0]_laroux_Plan1997_laroux_Cashflow1" xfId="101"/>
    <cellStyle name="Comma [0]_laroux_Plan1997_laroux_Fixed Dep. Sta" xfId="102"/>
    <cellStyle name="Comma [0]_MATERAL2" xfId="103"/>
    <cellStyle name="Comma [0]_Module1" xfId="104"/>
    <cellStyle name="Comma [0]_Module1_Book2" xfId="105"/>
    <cellStyle name="Comma [0]_Module1_Cashflow1" xfId="106"/>
    <cellStyle name="Comma [0]_Module1_Fixed Dep. Sta" xfId="107"/>
    <cellStyle name="Comma [0]_Module1_laroux" xfId="108"/>
    <cellStyle name="Comma [0]_Module1_laroux_Book2" xfId="109"/>
    <cellStyle name="Comma [0]_Module1_laroux_Cashflow1" xfId="110"/>
    <cellStyle name="Comma [0]_Module1_laroux_Fixed Dep. Sta" xfId="111"/>
    <cellStyle name="Comma [0]_Module1_Plan" xfId="112"/>
    <cellStyle name="Comma [0]_Module1_Plan_Book2" xfId="113"/>
    <cellStyle name="Comma [0]_Module1_Plan_Cashflow1" xfId="114"/>
    <cellStyle name="Comma [0]_Module1_Plan_Fixed Dep. Sta" xfId="115"/>
    <cellStyle name="Comma [0]_Module1_Plan_laroux" xfId="116"/>
    <cellStyle name="Comma [0]_Module1_Plan_laroux_Book2" xfId="117"/>
    <cellStyle name="Comma [0]_Module1_Plan_laroux_Cashflow1" xfId="118"/>
    <cellStyle name="Comma [0]_Module1_Plan_laroux_Fixed Dep. Sta" xfId="119"/>
    <cellStyle name="Comma [0]_Module1_Plan1997" xfId="120"/>
    <cellStyle name="Comma [0]_Module1_Plan1997_Book2" xfId="121"/>
    <cellStyle name="Comma [0]_Module1_Plan1997_Cashflow1" xfId="122"/>
    <cellStyle name="Comma [0]_Module1_Plan1997_Fixed Dep. Sta" xfId="123"/>
    <cellStyle name="Comma [0]_Module1_Plan1997_laroux" xfId="124"/>
    <cellStyle name="Comma [0]_Module1_Plan1997_laroux_Book2" xfId="125"/>
    <cellStyle name="Comma [0]_Module1_Plan1997_laroux_Cashflow1" xfId="126"/>
    <cellStyle name="Comma [0]_Module1_Plan1997_laroux_Fixed Dep. Sta" xfId="127"/>
    <cellStyle name="Comma [0]_mud plant bolted" xfId="128"/>
    <cellStyle name="Comma [0]_PERSONAL" xfId="129"/>
    <cellStyle name="Comma [0]_PERSONAL_1" xfId="130"/>
    <cellStyle name="Comma [0]_Projected" xfId="131"/>
    <cellStyle name="Comma [0]_r1" xfId="132"/>
    <cellStyle name="Comma [0]_r1_Book2" xfId="133"/>
    <cellStyle name="Comma [0]_r1_Cashflow1" xfId="134"/>
    <cellStyle name="Comma [0]_r1_Fixed Dep. Sta" xfId="135"/>
    <cellStyle name="Comma [0]_r1_laroux" xfId="136"/>
    <cellStyle name="Comma [0]_r1_laroux_Book2" xfId="137"/>
    <cellStyle name="Comma [0]_r1_laroux_Cashflow1" xfId="138"/>
    <cellStyle name="Comma [0]_r1_laroux_Fixed Dep. Sta" xfId="139"/>
    <cellStyle name="Comma [0]_r1_Plan" xfId="140"/>
    <cellStyle name="Comma [0]_r1_Plan_Book2" xfId="141"/>
    <cellStyle name="Comma [0]_r1_Plan_Cashflow1" xfId="142"/>
    <cellStyle name="Comma [0]_r1_Plan_Fixed Dep. Sta" xfId="143"/>
    <cellStyle name="Comma [0]_r1_Plan_laroux" xfId="144"/>
    <cellStyle name="Comma [0]_r1_Plan_laroux_Book2" xfId="145"/>
    <cellStyle name="Comma [0]_r1_Plan_laroux_Cashflow1" xfId="146"/>
    <cellStyle name="Comma [0]_r1_Plan_laroux_Fixed Dep. Sta" xfId="147"/>
    <cellStyle name="Comma [0]_r1_Plan1997" xfId="148"/>
    <cellStyle name="Comma [0]_r1_Plan1997_Book2" xfId="149"/>
    <cellStyle name="Comma [0]_r1_Plan1997_Cashflow1" xfId="150"/>
    <cellStyle name="Comma [0]_r1_Plan1997_Fixed Dep. Sta" xfId="151"/>
    <cellStyle name="Comma [0]_r1_Plan1997_laroux" xfId="152"/>
    <cellStyle name="Comma [0]_r1_Plan1997_laroux_Book2" xfId="153"/>
    <cellStyle name="Comma [0]_r1_Plan1997_laroux_Cashflow1" xfId="154"/>
    <cellStyle name="Comma [0]_r1_Plan1997_laroux_Fixed Dep. Sta" xfId="155"/>
    <cellStyle name="Comma [0]_Reconcile W2vW6" xfId="156"/>
    <cellStyle name="Comma [0]_Reconcile W2vW6_Book2" xfId="157"/>
    <cellStyle name="Comma [0]_Reconcile W2vW6_Cashflow1" xfId="158"/>
    <cellStyle name="Comma [0]_Reconcile W2vW6_Fixed Dep. Sta" xfId="159"/>
    <cellStyle name="Comma [0]_Reconcile W2vW6_laroux" xfId="160"/>
    <cellStyle name="Comma [0]_Reconcile W2vW6_laroux_Book2" xfId="161"/>
    <cellStyle name="Comma [0]_Reconcile W2vW6_laroux_Cashflow1" xfId="162"/>
    <cellStyle name="Comma [0]_Reconcile W2vW6_laroux_Fixed Dep. Sta" xfId="163"/>
    <cellStyle name="Comma [0]_Reconcile W2vW6_Plan" xfId="164"/>
    <cellStyle name="Comma [0]_Reconcile W2vW6_Plan_Book2" xfId="165"/>
    <cellStyle name="Comma [0]_Reconcile W2vW6_Plan_Cashflow1" xfId="166"/>
    <cellStyle name="Comma [0]_Reconcile W2vW6_Plan_Fixed Dep. Sta" xfId="167"/>
    <cellStyle name="Comma [0]_Reconcile W2vW6_Plan_laroux" xfId="168"/>
    <cellStyle name="Comma [0]_Reconcile W2vW6_Plan_laroux_Book2" xfId="169"/>
    <cellStyle name="Comma [0]_Reconcile W2vW6_Plan_laroux_Cashflow1" xfId="170"/>
    <cellStyle name="Comma [0]_Reconcile W2vW6_Plan_laroux_Fixed Dep. Sta" xfId="171"/>
    <cellStyle name="Comma [0]_Reconcile W2vW6_Plan1997" xfId="172"/>
    <cellStyle name="Comma [0]_Reconcile W2vW6_Plan1997_Book2" xfId="173"/>
    <cellStyle name="Comma [0]_Reconcile W2vW6_Plan1997_Cashflow1" xfId="174"/>
    <cellStyle name="Comma [0]_Reconcile W2vW6_Plan1997_Fixed Dep. Sta" xfId="175"/>
    <cellStyle name="Comma [0]_Reconcile W2vW6_Plan1997_laroux" xfId="176"/>
    <cellStyle name="Comma [0]_Reconcile W2vW6_Plan1997_laroux_Book2" xfId="177"/>
    <cellStyle name="Comma [0]_Reconcile W2vW6_Plan1997_laroux_Cashflow1" xfId="178"/>
    <cellStyle name="Comma [0]_Reconcile W2vW6_Plan1997_laroux_Fixed Dep. Sta" xfId="179"/>
    <cellStyle name="Comma [0]_Sheet1" xfId="180"/>
    <cellStyle name="Comma [0]_Sheet1 (2)" xfId="181"/>
    <cellStyle name="Comma [0]_Sheet1 (2)_Book2" xfId="182"/>
    <cellStyle name="Comma [0]_Sheet1 (2)_Cashflow1" xfId="183"/>
    <cellStyle name="Comma [0]_Sheet1 (2)_Fixed Dep. Sta" xfId="184"/>
    <cellStyle name="Comma [0]_Sheet1 (2)_laroux" xfId="185"/>
    <cellStyle name="Comma [0]_Sheet1 (2)_laroux_Book2" xfId="186"/>
    <cellStyle name="Comma [0]_Sheet1 (2)_laroux_Cashflow1" xfId="187"/>
    <cellStyle name="Comma [0]_Sheet1 (2)_laroux_Fixed Dep. Sta" xfId="188"/>
    <cellStyle name="Comma [0]_Sheet2" xfId="189"/>
    <cellStyle name="Comma [0]_Sheet2_1" xfId="190"/>
    <cellStyle name="Comma [0]_Sheet2_Book2" xfId="191"/>
    <cellStyle name="Comma [0]_Sheet2_Cashflow1" xfId="192"/>
    <cellStyle name="Comma [0]_Sheet2_Fixed Dep. Sta" xfId="193"/>
    <cellStyle name="Comma [0]_Sheet2_laroux" xfId="194"/>
    <cellStyle name="Comma [0]_Sheet2_laroux_Book2" xfId="195"/>
    <cellStyle name="Comma [0]_Sheet2_laroux_Cashflow1" xfId="196"/>
    <cellStyle name="Comma [0]_Sheet2_laroux_Fixed Dep. Sta" xfId="197"/>
    <cellStyle name="Comma [0]_Sheet2_Plan" xfId="198"/>
    <cellStyle name="Comma [0]_Sheet2_Plan_Book2" xfId="199"/>
    <cellStyle name="Comma [0]_Sheet2_Plan_Cashflow1" xfId="200"/>
    <cellStyle name="Comma [0]_Sheet2_Plan_Fixed Dep. Sta" xfId="201"/>
    <cellStyle name="Comma [0]_Sheet2_Plan_laroux" xfId="202"/>
    <cellStyle name="Comma [0]_Sheet2_Plan_laroux_Book2" xfId="203"/>
    <cellStyle name="Comma [0]_Sheet2_Plan_laroux_Cashflow1" xfId="204"/>
    <cellStyle name="Comma [0]_Sheet2_Plan_laroux_Fixed Dep. Sta" xfId="205"/>
    <cellStyle name="Comma [0]_Sheet2_Plan1997" xfId="206"/>
    <cellStyle name="Comma [0]_Sheet2_Plan1997_Book2" xfId="207"/>
    <cellStyle name="Comma [0]_Sheet2_Plan1997_Cashflow1" xfId="208"/>
    <cellStyle name="Comma [0]_Sheet2_Plan1997_Fixed Dep. Sta" xfId="209"/>
    <cellStyle name="Comma [0]_Sheet2_Plan1997_laroux" xfId="210"/>
    <cellStyle name="Comma [0]_Sheet2_Plan1997_laroux_Book2" xfId="211"/>
    <cellStyle name="Comma [0]_Sheet2_Plan1997_laroux_Cashflow1" xfId="212"/>
    <cellStyle name="Comma [0]_Sheet2_Plan1997_laroux_Fixed Dep. Sta" xfId="213"/>
    <cellStyle name="Comma [0]_Sheet7" xfId="214"/>
    <cellStyle name="Comma [0]_Summary" xfId="215"/>
    <cellStyle name="Comma [0]_Summary_Book2" xfId="216"/>
    <cellStyle name="Comma [0]_Summary_Cashflow1" xfId="217"/>
    <cellStyle name="Comma [0]_Summary_Fixed Dep. Sta" xfId="218"/>
    <cellStyle name="Comma [0]_Summary_laroux" xfId="219"/>
    <cellStyle name="Comma [0]_Summary_laroux_Book2" xfId="220"/>
    <cellStyle name="Comma [0]_Summary_laroux_Cashflow1" xfId="221"/>
    <cellStyle name="Comma [0]_Summary_laroux_Fixed Dep. Sta" xfId="222"/>
    <cellStyle name="Comma [0]_Summary_Plan" xfId="223"/>
    <cellStyle name="Comma [0]_Summary_Plan_Book2" xfId="224"/>
    <cellStyle name="Comma [0]_Summary_Plan_Cashflow1" xfId="225"/>
    <cellStyle name="Comma [0]_Summary_Plan_Fixed Dep. Sta" xfId="226"/>
    <cellStyle name="Comma [0]_Summary_Plan_laroux" xfId="227"/>
    <cellStyle name="Comma [0]_Summary_Plan_laroux_Book2" xfId="228"/>
    <cellStyle name="Comma [0]_Summary_Plan_laroux_Cashflow1" xfId="229"/>
    <cellStyle name="Comma [0]_Summary_Plan_laroux_Fixed Dep. Sta" xfId="230"/>
    <cellStyle name="Comma [0]_Summary_Plan1997" xfId="231"/>
    <cellStyle name="Comma [0]_Summary_Plan1997_Book2" xfId="232"/>
    <cellStyle name="Comma [0]_Summary_Plan1997_Cashflow1" xfId="233"/>
    <cellStyle name="Comma [0]_Summary_Plan1997_Fixed Dep. Sta" xfId="234"/>
    <cellStyle name="Comma [0]_Summary_Plan1997_laroux" xfId="235"/>
    <cellStyle name="Comma [0]_Summary_Plan1997_laroux_Book2" xfId="236"/>
    <cellStyle name="Comma [0]_Summary_Plan1997_laroux_Cashflow1" xfId="237"/>
    <cellStyle name="Comma [0]_Summary_Plan1997_laroux_Fixed Dep. Sta" xfId="238"/>
    <cellStyle name="Comma [0]_TRADE DEBTORS 0398" xfId="239"/>
    <cellStyle name="Comma [0]_TRADE DEBTORS 0498" xfId="240"/>
    <cellStyle name="Comma [0]_TRADE DEBTORS 0598" xfId="241"/>
    <cellStyle name="Comma [0]_Units" xfId="242"/>
    <cellStyle name="Comma [0]_Units_1" xfId="243"/>
    <cellStyle name="Comma [0]_Units_1_Book2" xfId="244"/>
    <cellStyle name="Comma [0]_Units_1_Cashflow1" xfId="245"/>
    <cellStyle name="Comma [0]_Units_1_Fixed Dep. Sta" xfId="246"/>
    <cellStyle name="Comma [0]_Units_1_laroux" xfId="247"/>
    <cellStyle name="Comma [0]_Units_1_laroux_Book2" xfId="248"/>
    <cellStyle name="Comma [0]_Units_1_laroux_Cashflow1" xfId="249"/>
    <cellStyle name="Comma [0]_Units_1_laroux_Fixed Dep. Sta" xfId="250"/>
    <cellStyle name="Comma [0]_Units_1_Plan" xfId="251"/>
    <cellStyle name="Comma [0]_Units_1_Plan_Book2" xfId="252"/>
    <cellStyle name="Comma [0]_Units_1_Plan_Cashflow1" xfId="253"/>
    <cellStyle name="Comma [0]_Units_1_Plan_Fixed Dep. Sta" xfId="254"/>
    <cellStyle name="Comma [0]_Units_1_Plan_laroux" xfId="255"/>
    <cellStyle name="Comma [0]_Units_1_Plan_laroux_Book2" xfId="256"/>
    <cellStyle name="Comma [0]_Units_1_Plan_laroux_Cashflow1" xfId="257"/>
    <cellStyle name="Comma [0]_Units_1_Plan_laroux_Fixed Dep. Sta" xfId="258"/>
    <cellStyle name="Comma [0]_Units_1_Plan1997" xfId="259"/>
    <cellStyle name="Comma [0]_Units_1_Plan1997_Book2" xfId="260"/>
    <cellStyle name="Comma [0]_Units_1_Plan1997_Cashflow1" xfId="261"/>
    <cellStyle name="Comma [0]_Units_1_Plan1997_Fixed Dep. Sta" xfId="262"/>
    <cellStyle name="Comma [0]_Units_1_Plan1997_laroux" xfId="263"/>
    <cellStyle name="Comma [0]_Units_1_Plan1997_laroux_Book2" xfId="264"/>
    <cellStyle name="Comma [0]_Units_1_Plan1997_laroux_Cashflow1" xfId="265"/>
    <cellStyle name="Comma [0]_Units_1_Plan1997_laroux_Fixed Dep. Sta" xfId="266"/>
    <cellStyle name="Comma [0]_Units_Book2" xfId="267"/>
    <cellStyle name="Comma [0]_Units_Cashflow1" xfId="268"/>
    <cellStyle name="Comma [0]_Units_Fixed Dep. Sta" xfId="269"/>
    <cellStyle name="Comma [0]_Units_laroux" xfId="270"/>
    <cellStyle name="Comma [0]_Units_laroux_Book2" xfId="271"/>
    <cellStyle name="Comma [0]_Units_laroux_Cashflow1" xfId="272"/>
    <cellStyle name="Comma [0]_Units_laroux_Fixed Dep. Sta" xfId="273"/>
    <cellStyle name="Comma [0]_Values" xfId="274"/>
    <cellStyle name="Comma [0]_Values_Book2" xfId="275"/>
    <cellStyle name="Comma [0]_Values_Cashflow1" xfId="276"/>
    <cellStyle name="Comma [0]_Values_Fixed Dep. Sta" xfId="277"/>
    <cellStyle name="Comma [0]_Values_laroux" xfId="278"/>
    <cellStyle name="Comma [0]_Values_laroux_Book2" xfId="279"/>
    <cellStyle name="Comma [0]_Values_laroux_Cashflow1" xfId="280"/>
    <cellStyle name="Comma [0]_Values_laroux_Fixed Dep. Sta" xfId="281"/>
    <cellStyle name="Comma [0]_Values_Plan" xfId="282"/>
    <cellStyle name="Comma [0]_Values_Plan_Book2" xfId="283"/>
    <cellStyle name="Comma [0]_Values_Plan_Cashflow1" xfId="284"/>
    <cellStyle name="Comma [0]_Values_Plan_Fixed Dep. Sta" xfId="285"/>
    <cellStyle name="Comma [0]_Values_Plan_laroux" xfId="286"/>
    <cellStyle name="Comma [0]_Values_Plan_laroux_Book2" xfId="287"/>
    <cellStyle name="Comma [0]_Values_Plan_laroux_Cashflow1" xfId="288"/>
    <cellStyle name="Comma [0]_Values_Plan_laroux_Fixed Dep. Sta" xfId="289"/>
    <cellStyle name="Comma [0]_Values_Plan1997" xfId="290"/>
    <cellStyle name="Comma [0]_Values_Plan1997_Book2" xfId="291"/>
    <cellStyle name="Comma [0]_Values_Plan1997_Cashflow1" xfId="292"/>
    <cellStyle name="Comma [0]_Values_Plan1997_Fixed Dep. Sta" xfId="293"/>
    <cellStyle name="Comma [0]_Values_Plan1997_laroux" xfId="294"/>
    <cellStyle name="Comma [0]_Values_Plan1997_laroux_Book2" xfId="295"/>
    <cellStyle name="Comma [0]_Values_Plan1997_laroux_Cashflow1" xfId="296"/>
    <cellStyle name="Comma [0]_Values_Plan1997_laroux_Fixed Dep. Sta" xfId="297"/>
    <cellStyle name="comma zerodec" xfId="298"/>
    <cellStyle name="Comma_301198" xfId="299"/>
    <cellStyle name="Comma_Book2" xfId="300"/>
    <cellStyle name="Comma_Fixed Dep. Sta" xfId="301"/>
    <cellStyle name="Comma_Israel&amp;Safr" xfId="302"/>
    <cellStyle name="Comma_Israel&amp;Safr_Book2" xfId="303"/>
    <cellStyle name="Comma_Israel&amp;Safr_Cashflow1" xfId="304"/>
    <cellStyle name="Comma_Israel&amp;Safr_Fixed Dep. Sta" xfId="305"/>
    <cellStyle name="Comma_Israel&amp;Safr_laroux" xfId="306"/>
    <cellStyle name="Comma_Israel&amp;Safr_laroux_Book2" xfId="307"/>
    <cellStyle name="Comma_Israel&amp;Safr_laroux_Cashflow1" xfId="308"/>
    <cellStyle name="Comma_Israel&amp;Safr_laroux_Fixed Dep. Sta" xfId="309"/>
    <cellStyle name="Comma_Israel&amp;Safr_Plan" xfId="310"/>
    <cellStyle name="Comma_Israel&amp;Safr_Plan_Book2" xfId="311"/>
    <cellStyle name="Comma_Israel&amp;Safr_Plan_Cashflow1" xfId="312"/>
    <cellStyle name="Comma_Israel&amp;Safr_Plan_Fixed Dep. Sta" xfId="313"/>
    <cellStyle name="Comma_Israel&amp;Safr_Plan_laroux" xfId="314"/>
    <cellStyle name="Comma_Israel&amp;Safr_Plan_laroux_Book2" xfId="315"/>
    <cellStyle name="Comma_Israel&amp;Safr_Plan_laroux_Cashflow1" xfId="316"/>
    <cellStyle name="Comma_Israel&amp;Safr_Plan_laroux_Fixed Dep. Sta" xfId="317"/>
    <cellStyle name="Comma_Israel&amp;Safr_Plan1997" xfId="318"/>
    <cellStyle name="Comma_Israel&amp;Safr_Plan1997_Book2" xfId="319"/>
    <cellStyle name="Comma_Israel&amp;Safr_Plan1997_Cashflow1" xfId="320"/>
    <cellStyle name="Comma_Israel&amp;Safr_Plan1997_Fixed Dep. Sta" xfId="321"/>
    <cellStyle name="Comma_Israel&amp;Safr_Plan1997_laroux" xfId="322"/>
    <cellStyle name="Comma_Israel&amp;Safr_Plan1997_laroux_Book2" xfId="323"/>
    <cellStyle name="Comma_Israel&amp;Safr_Plan1997_laroux_Cashflow1" xfId="324"/>
    <cellStyle name="Comma_Israel&amp;Safr_Plan1997_laroux_Fixed Dep. Sta" xfId="325"/>
    <cellStyle name="Comma_Italy" xfId="326"/>
    <cellStyle name="Comma_Italy_Book2" xfId="327"/>
    <cellStyle name="Comma_Italy_Cashflow1" xfId="328"/>
    <cellStyle name="Comma_Italy_Fixed Dep. Sta" xfId="329"/>
    <cellStyle name="Comma_Italy_laroux" xfId="330"/>
    <cellStyle name="Comma_Italy_laroux_Book2" xfId="331"/>
    <cellStyle name="Comma_Italy_laroux_Cashflow1" xfId="332"/>
    <cellStyle name="Comma_Italy_laroux_Fixed Dep. Sta" xfId="333"/>
    <cellStyle name="Comma_Italy_Plan" xfId="334"/>
    <cellStyle name="Comma_Italy_Plan_Book2" xfId="335"/>
    <cellStyle name="Comma_Italy_Plan_Cashflow1" xfId="336"/>
    <cellStyle name="Comma_Italy_Plan_Fixed Dep. Sta" xfId="337"/>
    <cellStyle name="Comma_Italy_Plan_laroux" xfId="338"/>
    <cellStyle name="Comma_Italy_Plan_laroux_Book2" xfId="339"/>
    <cellStyle name="Comma_Italy_Plan_laroux_Cashflow1" xfId="340"/>
    <cellStyle name="Comma_Italy_Plan_laroux_Fixed Dep. Sta" xfId="341"/>
    <cellStyle name="Comma_Italy_Plan1997" xfId="342"/>
    <cellStyle name="Comma_Italy_Plan1997_Book2" xfId="343"/>
    <cellStyle name="Comma_Italy_Plan1997_Cashflow1" xfId="344"/>
    <cellStyle name="Comma_Italy_Plan1997_Fixed Dep. Sta" xfId="345"/>
    <cellStyle name="Comma_Italy_Plan1997_laroux" xfId="346"/>
    <cellStyle name="Comma_Italy_Plan1997_laroux_Book2" xfId="347"/>
    <cellStyle name="Comma_Italy_Plan1997_laroux_Cashflow1" xfId="348"/>
    <cellStyle name="Comma_Italy_Plan1997_laroux_Fixed Dep. Sta" xfId="349"/>
    <cellStyle name="Comma_KLSE" xfId="350"/>
    <cellStyle name="Comma_KLSE-wr-bankingfacilities" xfId="351"/>
    <cellStyle name="Comma_laroux" xfId="352"/>
    <cellStyle name="Comma_laroux_1" xfId="353"/>
    <cellStyle name="Comma_laroux_1_Book2" xfId="354"/>
    <cellStyle name="Comma_laroux_1_Cashflow1" xfId="355"/>
    <cellStyle name="Comma_laroux_1_Fixed Dep. Sta" xfId="356"/>
    <cellStyle name="Comma_laroux_1_laroux" xfId="357"/>
    <cellStyle name="Comma_laroux_1_laroux_Book2" xfId="358"/>
    <cellStyle name="Comma_laroux_1_laroux_Cashflow1" xfId="359"/>
    <cellStyle name="Comma_laroux_1_laroux_Fixed Dep. Sta" xfId="360"/>
    <cellStyle name="Comma_laroux_1_Plan" xfId="361"/>
    <cellStyle name="Comma_laroux_1_Plan_Book2" xfId="362"/>
    <cellStyle name="Comma_laroux_1_Plan_Cashflow1" xfId="363"/>
    <cellStyle name="Comma_laroux_1_Plan_Fixed Dep. Sta" xfId="364"/>
    <cellStyle name="Comma_laroux_1_Plan_laroux" xfId="365"/>
    <cellStyle name="Comma_laroux_1_Plan_laroux_Book2" xfId="366"/>
    <cellStyle name="Comma_laroux_1_Plan_laroux_Cashflow1" xfId="367"/>
    <cellStyle name="Comma_laroux_1_Plan_laroux_Fixed Dep. Sta" xfId="368"/>
    <cellStyle name="Comma_laroux_1_Plan1997" xfId="369"/>
    <cellStyle name="Comma_laroux_1_Plan1997_Book2" xfId="370"/>
    <cellStyle name="Comma_laroux_1_Plan1997_Cashflow1" xfId="371"/>
    <cellStyle name="Comma_laroux_1_Plan1997_Fixed Dep. Sta" xfId="372"/>
    <cellStyle name="Comma_laroux_1_Plan1997_laroux" xfId="373"/>
    <cellStyle name="Comma_laroux_1_Plan1997_laroux_Book2" xfId="374"/>
    <cellStyle name="Comma_laroux_1_Plan1997_laroux_Cashflow1" xfId="375"/>
    <cellStyle name="Comma_laroux_1_Plan1997_laroux_Fixed Dep. Sta" xfId="376"/>
    <cellStyle name="Comma_laroux_2" xfId="377"/>
    <cellStyle name="Comma_laroux_3" xfId="378"/>
    <cellStyle name="Comma_laroux_4" xfId="379"/>
    <cellStyle name="Comma_laroux_5" xfId="380"/>
    <cellStyle name="Comma_laroux_5_Book2" xfId="381"/>
    <cellStyle name="Comma_laroux_5_Cashflow1" xfId="382"/>
    <cellStyle name="Comma_laroux_5_Fixed Dep. Sta" xfId="383"/>
    <cellStyle name="Comma_laroux_Plan" xfId="384"/>
    <cellStyle name="Comma_laroux_Plan1997" xfId="385"/>
    <cellStyle name="Comma_MATERAL2" xfId="386"/>
    <cellStyle name="Comma_Module1" xfId="387"/>
    <cellStyle name="Comma_Module1_Book2" xfId="388"/>
    <cellStyle name="Comma_Module1_Cashflow1" xfId="389"/>
    <cellStyle name="Comma_Module1_Fixed Dep. Sta" xfId="390"/>
    <cellStyle name="Comma_Module1_laroux" xfId="391"/>
    <cellStyle name="Comma_Module1_laroux_Book2" xfId="392"/>
    <cellStyle name="Comma_Module1_laroux_Cashflow1" xfId="393"/>
    <cellStyle name="Comma_Module1_laroux_Fixed Dep. Sta" xfId="394"/>
    <cellStyle name="Comma_Module1_Plan" xfId="395"/>
    <cellStyle name="Comma_Module1_Plan_Book2" xfId="396"/>
    <cellStyle name="Comma_Module1_Plan_Cashflow1" xfId="397"/>
    <cellStyle name="Comma_Module1_Plan_Fixed Dep. Sta" xfId="398"/>
    <cellStyle name="Comma_Module1_Plan_laroux" xfId="399"/>
    <cellStyle name="Comma_Module1_Plan_laroux_Book2" xfId="400"/>
    <cellStyle name="Comma_Module1_Plan_laroux_Cashflow1" xfId="401"/>
    <cellStyle name="Comma_Module1_Plan_laroux_Fixed Dep. Sta" xfId="402"/>
    <cellStyle name="Comma_Module1_Plan1997" xfId="403"/>
    <cellStyle name="Comma_Module1_Plan1997_Book2" xfId="404"/>
    <cellStyle name="Comma_Module1_Plan1997_Cashflow1" xfId="405"/>
    <cellStyle name="Comma_Module1_Plan1997_Fixed Dep. Sta" xfId="406"/>
    <cellStyle name="Comma_Module1_Plan1997_laroux" xfId="407"/>
    <cellStyle name="Comma_Module1_Plan1997_laroux_Book2" xfId="408"/>
    <cellStyle name="Comma_Module1_Plan1997_laroux_Cashflow1" xfId="409"/>
    <cellStyle name="Comma_Module1_Plan1997_laroux_Fixed Dep. Sta" xfId="410"/>
    <cellStyle name="Comma_mud plant bolted" xfId="411"/>
    <cellStyle name="Comma_PERSONAL" xfId="412"/>
    <cellStyle name="Comma_PERSONAL_1" xfId="413"/>
    <cellStyle name="Comma_Plan" xfId="414"/>
    <cellStyle name="Comma_Projected" xfId="415"/>
    <cellStyle name="Comma_r1" xfId="416"/>
    <cellStyle name="Comma_r1_Book2" xfId="417"/>
    <cellStyle name="Comma_r1_Cashflow1" xfId="418"/>
    <cellStyle name="Comma_r1_Fixed Dep. Sta" xfId="419"/>
    <cellStyle name="Comma_r1_laroux" xfId="420"/>
    <cellStyle name="Comma_r1_laroux_Book2" xfId="421"/>
    <cellStyle name="Comma_r1_laroux_Cashflow1" xfId="422"/>
    <cellStyle name="Comma_r1_laroux_Fixed Dep. Sta" xfId="423"/>
    <cellStyle name="Comma_r1_Plan" xfId="424"/>
    <cellStyle name="Comma_r1_Plan_Book2" xfId="425"/>
    <cellStyle name="Comma_r1_Plan_Cashflow1" xfId="426"/>
    <cellStyle name="Comma_r1_Plan_Fixed Dep. Sta" xfId="427"/>
    <cellStyle name="Comma_r1_Plan_laroux" xfId="428"/>
    <cellStyle name="Comma_r1_Plan_laroux_Book2" xfId="429"/>
    <cellStyle name="Comma_r1_Plan_laroux_Cashflow1" xfId="430"/>
    <cellStyle name="Comma_r1_Plan_laroux_Fixed Dep. Sta" xfId="431"/>
    <cellStyle name="Comma_r1_Plan1997" xfId="432"/>
    <cellStyle name="Comma_r1_Plan1997_Book2" xfId="433"/>
    <cellStyle name="Comma_r1_Plan1997_Cashflow1" xfId="434"/>
    <cellStyle name="Comma_r1_Plan1997_Fixed Dep. Sta" xfId="435"/>
    <cellStyle name="Comma_r1_Plan1997_laroux" xfId="436"/>
    <cellStyle name="Comma_r1_Plan1997_laroux_Book2" xfId="437"/>
    <cellStyle name="Comma_r1_Plan1997_laroux_Cashflow1" xfId="438"/>
    <cellStyle name="Comma_r1_Plan1997_laroux_Fixed Dep. Sta" xfId="439"/>
    <cellStyle name="Comma_Reconcile W2vW6" xfId="440"/>
    <cellStyle name="Comma_Reconcile W2vW6_Book2" xfId="441"/>
    <cellStyle name="Comma_Reconcile W2vW6_Cashflow1" xfId="442"/>
    <cellStyle name="Comma_Reconcile W2vW6_Fixed Dep. Sta" xfId="443"/>
    <cellStyle name="Comma_Reconcile W2vW6_laroux" xfId="444"/>
    <cellStyle name="Comma_Reconcile W2vW6_laroux_Book2" xfId="445"/>
    <cellStyle name="Comma_Reconcile W2vW6_laroux_Cashflow1" xfId="446"/>
    <cellStyle name="Comma_Reconcile W2vW6_laroux_Fixed Dep. Sta" xfId="447"/>
    <cellStyle name="Comma_Reconcile W2vW6_Plan" xfId="448"/>
    <cellStyle name="Comma_Reconcile W2vW6_Plan_Book2" xfId="449"/>
    <cellStyle name="Comma_Reconcile W2vW6_Plan_Cashflow1" xfId="450"/>
    <cellStyle name="Comma_Reconcile W2vW6_Plan_Fixed Dep. Sta" xfId="451"/>
    <cellStyle name="Comma_Reconcile W2vW6_Plan_laroux" xfId="452"/>
    <cellStyle name="Comma_Reconcile W2vW6_Plan_laroux_Book2" xfId="453"/>
    <cellStyle name="Comma_Reconcile W2vW6_Plan_laroux_Cashflow1" xfId="454"/>
    <cellStyle name="Comma_Reconcile W2vW6_Plan_laroux_Fixed Dep. Sta" xfId="455"/>
    <cellStyle name="Comma_Reconcile W2vW6_Plan1997" xfId="456"/>
    <cellStyle name="Comma_Reconcile W2vW6_Plan1997_Book2" xfId="457"/>
    <cellStyle name="Comma_Reconcile W2vW6_Plan1997_Cashflow1" xfId="458"/>
    <cellStyle name="Comma_Reconcile W2vW6_Plan1997_Fixed Dep. Sta" xfId="459"/>
    <cellStyle name="Comma_Reconcile W2vW6_Plan1997_laroux" xfId="460"/>
    <cellStyle name="Comma_Reconcile W2vW6_Plan1997_laroux_Book2" xfId="461"/>
    <cellStyle name="Comma_Reconcile W2vW6_Plan1997_laroux_Cashflow1" xfId="462"/>
    <cellStyle name="Comma_Reconcile W2vW6_Plan1997_laroux_Fixed Dep. Sta" xfId="463"/>
    <cellStyle name="Comma_Sheet1" xfId="464"/>
    <cellStyle name="Comma_Sheet1 (2)" xfId="465"/>
    <cellStyle name="Comma_Sheet1 (2)_Book2" xfId="466"/>
    <cellStyle name="Comma_Sheet1 (2)_Cashflow1" xfId="467"/>
    <cellStyle name="Comma_Sheet1 (2)_Fixed Dep. Sta" xfId="468"/>
    <cellStyle name="Comma_Sheet1 (2)_laroux" xfId="469"/>
    <cellStyle name="Comma_Sheet1 (2)_laroux_Book2" xfId="470"/>
    <cellStyle name="Comma_Sheet1 (2)_laroux_Cashflow1" xfId="471"/>
    <cellStyle name="Comma_Sheet1 (2)_laroux_Fixed Dep. Sta" xfId="472"/>
    <cellStyle name="Comma_Sheet2" xfId="473"/>
    <cellStyle name="Comma_Sheet2_1" xfId="474"/>
    <cellStyle name="Comma_Sheet2_Book2" xfId="475"/>
    <cellStyle name="Comma_Sheet2_Cashflow1" xfId="476"/>
    <cellStyle name="Comma_Sheet2_Fixed Dep. Sta" xfId="477"/>
    <cellStyle name="Comma_Sheet2_laroux" xfId="478"/>
    <cellStyle name="Comma_Sheet2_laroux_Book2" xfId="479"/>
    <cellStyle name="Comma_Sheet2_laroux_Cashflow1" xfId="480"/>
    <cellStyle name="Comma_Sheet2_laroux_Fixed Dep. Sta" xfId="481"/>
    <cellStyle name="Comma_Sheet2_Plan" xfId="482"/>
    <cellStyle name="Comma_Sheet2_Plan_Book2" xfId="483"/>
    <cellStyle name="Comma_Sheet2_Plan_Cashflow1" xfId="484"/>
    <cellStyle name="Comma_Sheet2_Plan_Fixed Dep. Sta" xfId="485"/>
    <cellStyle name="Comma_Sheet2_Plan_laroux" xfId="486"/>
    <cellStyle name="Comma_Sheet2_Plan_laroux_Book2" xfId="487"/>
    <cellStyle name="Comma_Sheet2_Plan_laroux_Cashflow1" xfId="488"/>
    <cellStyle name="Comma_Sheet2_Plan_laroux_Fixed Dep. Sta" xfId="489"/>
    <cellStyle name="Comma_Sheet2_Plan1997" xfId="490"/>
    <cellStyle name="Comma_Sheet2_Plan1997_Book2" xfId="491"/>
    <cellStyle name="Comma_Sheet2_Plan1997_Cashflow1" xfId="492"/>
    <cellStyle name="Comma_Sheet2_Plan1997_Fixed Dep. Sta" xfId="493"/>
    <cellStyle name="Comma_Sheet2_Plan1997_laroux" xfId="494"/>
    <cellStyle name="Comma_Sheet2_Plan1997_laroux_Book2" xfId="495"/>
    <cellStyle name="Comma_Sheet2_Plan1997_laroux_Cashflow1" xfId="496"/>
    <cellStyle name="Comma_Sheet2_Plan1997_laroux_Fixed Dep. Sta" xfId="497"/>
    <cellStyle name="Comma_Sheet7" xfId="498"/>
    <cellStyle name="Comma_Summary" xfId="499"/>
    <cellStyle name="Comma_Summary_Book2" xfId="500"/>
    <cellStyle name="Comma_Summary_Cashflow1" xfId="501"/>
    <cellStyle name="Comma_Summary_Fixed Dep. Sta" xfId="502"/>
    <cellStyle name="Comma_Summary_laroux" xfId="503"/>
    <cellStyle name="Comma_Summary_laroux_Book2" xfId="504"/>
    <cellStyle name="Comma_Summary_laroux_Cashflow1" xfId="505"/>
    <cellStyle name="Comma_Summary_laroux_Fixed Dep. Sta" xfId="506"/>
    <cellStyle name="Comma_Summary_Plan" xfId="507"/>
    <cellStyle name="Comma_Summary_Plan_Book2" xfId="508"/>
    <cellStyle name="Comma_Summary_Plan_Cashflow1" xfId="509"/>
    <cellStyle name="Comma_Summary_Plan_Fixed Dep. Sta" xfId="510"/>
    <cellStyle name="Comma_Summary_Plan_laroux" xfId="511"/>
    <cellStyle name="Comma_Summary_Plan_laroux_Book2" xfId="512"/>
    <cellStyle name="Comma_Summary_Plan_laroux_Cashflow1" xfId="513"/>
    <cellStyle name="Comma_Summary_Plan_laroux_Fixed Dep. Sta" xfId="514"/>
    <cellStyle name="Comma_Summary_Plan1997" xfId="515"/>
    <cellStyle name="Comma_Summary_Plan1997_Book2" xfId="516"/>
    <cellStyle name="Comma_Summary_Plan1997_Cashflow1" xfId="517"/>
    <cellStyle name="Comma_Summary_Plan1997_Fixed Dep. Sta" xfId="518"/>
    <cellStyle name="Comma_Summary_Plan1997_laroux" xfId="519"/>
    <cellStyle name="Comma_Summary_Plan1997_laroux_Book2" xfId="520"/>
    <cellStyle name="Comma_Summary_Plan1997_laroux_Cashflow1" xfId="521"/>
    <cellStyle name="Comma_Summary_Plan1997_laroux_Fixed Dep. Sta" xfId="522"/>
    <cellStyle name="Comma_template" xfId="523"/>
    <cellStyle name="Comma_template_Book2" xfId="524"/>
    <cellStyle name="Comma_template_Cashflow1" xfId="525"/>
    <cellStyle name="Comma_template_Fixed Dep. Sta" xfId="526"/>
    <cellStyle name="Comma_template_laroux" xfId="527"/>
    <cellStyle name="Comma_template_laroux_Book2" xfId="528"/>
    <cellStyle name="Comma_template_laroux_Cashflow1" xfId="529"/>
    <cellStyle name="Comma_template_laroux_Fixed Dep. Sta" xfId="530"/>
    <cellStyle name="Comma_TRADE DEBTORS 0398" xfId="531"/>
    <cellStyle name="Comma_TRADE DEBTORS 0498" xfId="532"/>
    <cellStyle name="Comma_TRADE DEBTORS 0598" xfId="533"/>
    <cellStyle name="Comma_Units" xfId="534"/>
    <cellStyle name="Comma_Units_1" xfId="535"/>
    <cellStyle name="Comma_Units_1_Book2" xfId="536"/>
    <cellStyle name="Comma_Units_1_Cashflow1" xfId="537"/>
    <cellStyle name="Comma_Units_1_Fixed Dep. Sta" xfId="538"/>
    <cellStyle name="Comma_Units_1_laroux" xfId="539"/>
    <cellStyle name="Comma_Units_1_laroux_Book2" xfId="540"/>
    <cellStyle name="Comma_Units_1_laroux_Cashflow1" xfId="541"/>
    <cellStyle name="Comma_Units_1_laroux_Fixed Dep. Sta" xfId="542"/>
    <cellStyle name="Comma_Units_1_Plan" xfId="543"/>
    <cellStyle name="Comma_Units_1_Plan_Book2" xfId="544"/>
    <cellStyle name="Comma_Units_1_Plan_Cashflow1" xfId="545"/>
    <cellStyle name="Comma_Units_1_Plan_Fixed Dep. Sta" xfId="546"/>
    <cellStyle name="Comma_Units_1_Plan_laroux" xfId="547"/>
    <cellStyle name="Comma_Units_1_Plan_laroux_Book2" xfId="548"/>
    <cellStyle name="Comma_Units_1_Plan_laroux_Cashflow1" xfId="549"/>
    <cellStyle name="Comma_Units_1_Plan_laroux_Fixed Dep. Sta" xfId="550"/>
    <cellStyle name="Comma_Units_1_Plan1997" xfId="551"/>
    <cellStyle name="Comma_Units_1_Plan1997_Book2" xfId="552"/>
    <cellStyle name="Comma_Units_1_Plan1997_Cashflow1" xfId="553"/>
    <cellStyle name="Comma_Units_1_Plan1997_Fixed Dep. Sta" xfId="554"/>
    <cellStyle name="Comma_Units_1_Plan1997_laroux" xfId="555"/>
    <cellStyle name="Comma_Units_1_Plan1997_laroux_Book2" xfId="556"/>
    <cellStyle name="Comma_Units_1_Plan1997_laroux_Cashflow1" xfId="557"/>
    <cellStyle name="Comma_Units_1_Plan1997_laroux_Fixed Dep. Sta" xfId="558"/>
    <cellStyle name="Comma_Units_Book2" xfId="559"/>
    <cellStyle name="Comma_Units_Cashflow1" xfId="560"/>
    <cellStyle name="Comma_Units_Fixed Dep. Sta" xfId="561"/>
    <cellStyle name="Comma_Units_laroux" xfId="562"/>
    <cellStyle name="Comma_Units_laroux_Book2" xfId="563"/>
    <cellStyle name="Comma_Units_laroux_Cashflow1" xfId="564"/>
    <cellStyle name="Comma_Units_laroux_Fixed Dep. Sta" xfId="565"/>
    <cellStyle name="Comma_USW" xfId="566"/>
    <cellStyle name="Comma_Values" xfId="567"/>
    <cellStyle name="Comma_Values_Book2" xfId="568"/>
    <cellStyle name="Comma_Values_Cashflow1" xfId="569"/>
    <cellStyle name="Comma_Values_Fixed Dep. Sta" xfId="570"/>
    <cellStyle name="Comma_Values_laroux" xfId="571"/>
    <cellStyle name="Comma_Values_laroux_Book2" xfId="572"/>
    <cellStyle name="Comma_Values_laroux_Cashflow1" xfId="573"/>
    <cellStyle name="Comma_Values_laroux_Fixed Dep. Sta" xfId="574"/>
    <cellStyle name="Comma_Values_Plan" xfId="575"/>
    <cellStyle name="Comma_Values_Plan_Book2" xfId="576"/>
    <cellStyle name="Comma_Values_Plan_Cashflow1" xfId="577"/>
    <cellStyle name="Comma_Values_Plan_Fixed Dep. Sta" xfId="578"/>
    <cellStyle name="Comma_Values_Plan_laroux" xfId="579"/>
    <cellStyle name="Comma_Values_Plan_laroux_Book2" xfId="580"/>
    <cellStyle name="Comma_Values_Plan_laroux_Cashflow1" xfId="581"/>
    <cellStyle name="Comma_Values_Plan_laroux_Fixed Dep. Sta" xfId="582"/>
    <cellStyle name="Comma_Values_Plan1997" xfId="583"/>
    <cellStyle name="Comma_Values_Plan1997_Book2" xfId="584"/>
    <cellStyle name="Comma_Values_Plan1997_Cashflow1" xfId="585"/>
    <cellStyle name="Comma_Values_Plan1997_Fixed Dep. Sta" xfId="586"/>
    <cellStyle name="Comma_Values_Plan1997_laroux" xfId="587"/>
    <cellStyle name="Comma_Values_Plan1997_laroux_Book2" xfId="588"/>
    <cellStyle name="Comma_Values_Plan1997_laroux_Cashflow1" xfId="589"/>
    <cellStyle name="Comma_Values_Plan1997_laroux_Fixed Dep. Sta" xfId="590"/>
    <cellStyle name="Currency" xfId="591"/>
    <cellStyle name="Currency [0]" xfId="592"/>
    <cellStyle name="Currency [0]_301198" xfId="593"/>
    <cellStyle name="Currency [0]_9899 Trade Debtors" xfId="594"/>
    <cellStyle name="Currency [0]_Aging 981031" xfId="595"/>
    <cellStyle name="Currency [0]_Balance Sheet &amp; Cash Flow" xfId="596"/>
    <cellStyle name="Currency [0]_Book2" xfId="597"/>
    <cellStyle name="Currency [0]_Cashflow1" xfId="598"/>
    <cellStyle name="Currency [0]_Fixed Dep. Sta" xfId="599"/>
    <cellStyle name="Currency [0]_GLrmrdlrOct98" xfId="600"/>
    <cellStyle name="Currency [0]_Israel&amp;Safr" xfId="601"/>
    <cellStyle name="Currency [0]_Italy" xfId="602"/>
    <cellStyle name="Currency [0]_KLSE" xfId="603"/>
    <cellStyle name="Currency [0]_KLSE-wr-bankingfacilities" xfId="604"/>
    <cellStyle name="Currency [0]_laroux" xfId="605"/>
    <cellStyle name="Currency [0]_laroux_1" xfId="606"/>
    <cellStyle name="Currency [0]_laroux_2" xfId="607"/>
    <cellStyle name="Currency [0]_laroux_2_laroux" xfId="608"/>
    <cellStyle name="Currency [0]_laroux_3" xfId="609"/>
    <cellStyle name="Currency [0]_laroux_4" xfId="610"/>
    <cellStyle name="Currency [0]_laroux_MATERAL2" xfId="611"/>
    <cellStyle name="Currency [0]_laroux_MATERAL2_laroux" xfId="612"/>
    <cellStyle name="Currency [0]_laroux_mud plant bolted" xfId="613"/>
    <cellStyle name="Currency [0]_MATERAL2" xfId="614"/>
    <cellStyle name="Currency [0]_Module1" xfId="615"/>
    <cellStyle name="Currency [0]_mud plant bolted" xfId="616"/>
    <cellStyle name="Currency [0]_mud plant bolted_laroux" xfId="617"/>
    <cellStyle name="Currency [0]_PERSONAL" xfId="618"/>
    <cellStyle name="Currency [0]_PERSONAL_1" xfId="619"/>
    <cellStyle name="Currency [0]_PERSONAL_2" xfId="620"/>
    <cellStyle name="Currency [0]_PERSONAL_Book2" xfId="621"/>
    <cellStyle name="Currency [0]_PERSONAL_Fixed Dep. Sta" xfId="622"/>
    <cellStyle name="Currency [0]_Projected" xfId="623"/>
    <cellStyle name="Currency [0]_r1" xfId="624"/>
    <cellStyle name="Currency [0]_RC_31011996" xfId="625"/>
    <cellStyle name="Currency [0]_Reconcile W2vW6" xfId="626"/>
    <cellStyle name="Currency [0]_Sheet1" xfId="627"/>
    <cellStyle name="Currency [0]_Sheet1 (2)" xfId="628"/>
    <cellStyle name="Currency [0]_Sheet1 (2)_laroux" xfId="629"/>
    <cellStyle name="Currency [0]_Sheet2" xfId="630"/>
    <cellStyle name="Currency [0]_Sheet2_1" xfId="631"/>
    <cellStyle name="Currency [0]_Sheet7" xfId="632"/>
    <cellStyle name="Currency [0]_Summary" xfId="633"/>
    <cellStyle name="Currency [0]_TRADE DEBTORS 0398" xfId="634"/>
    <cellStyle name="Currency [0]_TRADE DEBTORS 0498" xfId="635"/>
    <cellStyle name="Currency [0]_TRADE DEBTORS 0598" xfId="636"/>
    <cellStyle name="Currency [0]_Units" xfId="637"/>
    <cellStyle name="Currency [0]_Units_1" xfId="638"/>
    <cellStyle name="Currency [0]_Units_laroux" xfId="639"/>
    <cellStyle name="Currency [0]_Values" xfId="640"/>
    <cellStyle name="Currency_301198" xfId="641"/>
    <cellStyle name="Currency_9899 Trade Debtors" xfId="642"/>
    <cellStyle name="Currency_Aging 981031" xfId="643"/>
    <cellStyle name="Currency_Balance Sheet &amp; Cash Flow" xfId="644"/>
    <cellStyle name="Currency_Book2" xfId="645"/>
    <cellStyle name="Currency_Cashflow1" xfId="646"/>
    <cellStyle name="Currency_Fixed Dep. Sta" xfId="647"/>
    <cellStyle name="Currency_GLrmrdlrOct98" xfId="648"/>
    <cellStyle name="Currency_Israel&amp;Safr" xfId="649"/>
    <cellStyle name="Currency_Italy" xfId="650"/>
    <cellStyle name="Currency_KLSE" xfId="651"/>
    <cellStyle name="Currency_KLSE-wr-bankingfacilities" xfId="652"/>
    <cellStyle name="Currency_laroux" xfId="653"/>
    <cellStyle name="Currency_laroux_1" xfId="654"/>
    <cellStyle name="Currency_laroux_1_Plan" xfId="655"/>
    <cellStyle name="Currency_laroux_1_Plan1997" xfId="656"/>
    <cellStyle name="Currency_laroux_2" xfId="657"/>
    <cellStyle name="Currency_laroux_2_laroux" xfId="658"/>
    <cellStyle name="Currency_laroux_2_Plan" xfId="659"/>
    <cellStyle name="Currency_laroux_2_Plan1997" xfId="660"/>
    <cellStyle name="Currency_laroux_3" xfId="661"/>
    <cellStyle name="Currency_laroux_3_Plan" xfId="662"/>
    <cellStyle name="Currency_laroux_3_Plan_laroux" xfId="663"/>
    <cellStyle name="Currency_laroux_3_Plan1997" xfId="664"/>
    <cellStyle name="Currency_laroux_3_Plan1997_laroux" xfId="665"/>
    <cellStyle name="Currency_laroux_4" xfId="666"/>
    <cellStyle name="Currency_laroux_5" xfId="667"/>
    <cellStyle name="Currency_laroux_Plan" xfId="668"/>
    <cellStyle name="Currency_laroux_Plan_9899 Trade Debtors" xfId="669"/>
    <cellStyle name="Currency_laroux_Plan_Aging 981031" xfId="670"/>
    <cellStyle name="Currency_laroux_Plan_Balance Sheet &amp; Cash Flow" xfId="671"/>
    <cellStyle name="Currency_laroux_Plan_Book2" xfId="672"/>
    <cellStyle name="Currency_laroux_Plan_Cashflow1" xfId="673"/>
    <cellStyle name="Currency_laroux_Plan_Fixed Dep. Sta" xfId="674"/>
    <cellStyle name="Currency_laroux_Plan_GLrmrdlrOct98" xfId="675"/>
    <cellStyle name="Currency_laroux_Plan1997" xfId="676"/>
    <cellStyle name="Currency_laroux_Plan1997_9899 Trade Debtors" xfId="677"/>
    <cellStyle name="Currency_laroux_Plan1997_Aging 981031" xfId="678"/>
    <cellStyle name="Currency_laroux_Plan1997_Balance Sheet &amp; Cash Flow" xfId="679"/>
    <cellStyle name="Currency_laroux_Plan1997_Book2" xfId="680"/>
    <cellStyle name="Currency_laroux_Plan1997_Cashflow1" xfId="681"/>
    <cellStyle name="Currency_laroux_Plan1997_Fixed Dep. Sta" xfId="682"/>
    <cellStyle name="Currency_laroux_Plan1997_GLrmrdlrOct98" xfId="683"/>
    <cellStyle name="Currency_MATERAL2" xfId="684"/>
    <cellStyle name="Currency_Module1" xfId="685"/>
    <cellStyle name="Currency_mud plant bolted" xfId="686"/>
    <cellStyle name="Currency_mud plant bolted_Cashflow1" xfId="687"/>
    <cellStyle name="Currency_PERSONAL" xfId="688"/>
    <cellStyle name="Currency_PERSONAL_1" xfId="689"/>
    <cellStyle name="Currency_PERSONAL_2" xfId="690"/>
    <cellStyle name="Currency_PERSONAL_Book2" xfId="691"/>
    <cellStyle name="Currency_PERSONAL_Fixed Dep. Sta" xfId="692"/>
    <cellStyle name="Currency_Plan" xfId="693"/>
    <cellStyle name="Currency_Plan_laroux" xfId="694"/>
    <cellStyle name="Currency_Projected" xfId="695"/>
    <cellStyle name="Currency_r1" xfId="696"/>
    <cellStyle name="Currency_RC_31011996" xfId="697"/>
    <cellStyle name="Currency_Reconcile W2vW6" xfId="698"/>
    <cellStyle name="Currency_Sheet1" xfId="699"/>
    <cellStyle name="Currency_Sheet1 (2)" xfId="700"/>
    <cellStyle name="Currency_Sheet1 (2)_laroux" xfId="701"/>
    <cellStyle name="Currency_Sheet1_1" xfId="702"/>
    <cellStyle name="Currency_Sheet1_9899 Trade Debtors" xfId="703"/>
    <cellStyle name="Currency_Sheet1_Aging 981031" xfId="704"/>
    <cellStyle name="Currency_Sheet1_Balance Sheet &amp; Cash Flow" xfId="705"/>
    <cellStyle name="Currency_Sheet1_Book2" xfId="706"/>
    <cellStyle name="Currency_Sheet1_Cashflow1" xfId="707"/>
    <cellStyle name="Currency_Sheet1_Fixed Dep. Sta" xfId="708"/>
    <cellStyle name="Currency_Sheet1_GLrmrdlrOct98" xfId="709"/>
    <cellStyle name="Currency_Sheet1_PERSONAL" xfId="710"/>
    <cellStyle name="Currency_Sheet2" xfId="711"/>
    <cellStyle name="Currency_Sheet2_1" xfId="712"/>
    <cellStyle name="Currency_Sheet7" xfId="713"/>
    <cellStyle name="Currency_Summary" xfId="714"/>
    <cellStyle name="Currency_TRADE DEBTORS 0398" xfId="715"/>
    <cellStyle name="Currency_TRADE DEBTORS 0498" xfId="716"/>
    <cellStyle name="Currency_TRADE DEBTORS 0598" xfId="717"/>
    <cellStyle name="Currency_Units" xfId="718"/>
    <cellStyle name="Currency_Units_1" xfId="719"/>
    <cellStyle name="Currency_Units_laroux" xfId="720"/>
    <cellStyle name="Currency_USW" xfId="721"/>
    <cellStyle name="Currency_USW_9899 Trade Debtors" xfId="722"/>
    <cellStyle name="Currency_USW_Aging 981031" xfId="723"/>
    <cellStyle name="Currency_USW_Balance Sheet &amp; Cash Flow" xfId="724"/>
    <cellStyle name="Currency_USW_Book2" xfId="725"/>
    <cellStyle name="Currency_USW_Cashflow1" xfId="726"/>
    <cellStyle name="Currency_USW_Fixed Dep. Sta" xfId="727"/>
    <cellStyle name="Currency_USW_GLrmrdlrOct98" xfId="728"/>
    <cellStyle name="Currency_Values" xfId="729"/>
    <cellStyle name="Currency1" xfId="730"/>
    <cellStyle name="Date" xfId="731"/>
    <cellStyle name="Date_USW" xfId="732"/>
    <cellStyle name="Dollar (zero dec)" xfId="733"/>
    <cellStyle name="Fixed" xfId="734"/>
    <cellStyle name="Fixed_USW" xfId="735"/>
    <cellStyle name="HEADING1" xfId="736"/>
    <cellStyle name="HEADING2" xfId="737"/>
    <cellStyle name="Normal_301198" xfId="738"/>
    <cellStyle name="Normal_Certs Q2" xfId="739"/>
    <cellStyle name="Normal_Certs Q2 (2)" xfId="740"/>
    <cellStyle name="Normal_Facility" xfId="741"/>
    <cellStyle name="Normal_Facility_Cashflow1" xfId="742"/>
    <cellStyle name="Normal_Israel&amp;Safr" xfId="743"/>
    <cellStyle name="Normal_KLSE" xfId="744"/>
    <cellStyle name="Normal_laroux" xfId="745"/>
    <cellStyle name="Normal_laroux_1" xfId="746"/>
    <cellStyle name="Normal_laroux_1_laroux" xfId="747"/>
    <cellStyle name="Normal_laroux_2" xfId="748"/>
    <cellStyle name="Normal_laroux_2_Plan" xfId="749"/>
    <cellStyle name="Normal_laroux_2_Plan1997" xfId="750"/>
    <cellStyle name="Normal_laroux_3" xfId="751"/>
    <cellStyle name="Normal_laroux_3_Plan" xfId="752"/>
    <cellStyle name="Normal_laroux_3_Plan1997" xfId="753"/>
    <cellStyle name="Normal_laroux_4" xfId="754"/>
    <cellStyle name="Normal_laroux_5" xfId="755"/>
    <cellStyle name="Normal_laroux_laroux" xfId="756"/>
    <cellStyle name="Normal_laroux_Plan" xfId="757"/>
    <cellStyle name="Normal_laroux_Plan1997" xfId="758"/>
    <cellStyle name="Normal_MATERAL2" xfId="759"/>
    <cellStyle name="Normal_Module1" xfId="760"/>
    <cellStyle name="Normal_mud plant bolted" xfId="761"/>
    <cellStyle name="Normal_PENPARTS" xfId="762"/>
    <cellStyle name="Normal_PERSONAL" xfId="763"/>
    <cellStyle name="Normal_PERSONAL_1" xfId="764"/>
    <cellStyle name="Normal_Plan" xfId="765"/>
    <cellStyle name="Normal_PROD SALES" xfId="766"/>
    <cellStyle name="Normal_PROD SALES by Region Pg 2" xfId="767"/>
    <cellStyle name="Normal_PRODUCT" xfId="768"/>
    <cellStyle name="Normal_r1" xfId="769"/>
    <cellStyle name="Normal_RC_31011996" xfId="770"/>
    <cellStyle name="Normal_Reconcile W2vW6" xfId="771"/>
    <cellStyle name="Normal_Sheet1" xfId="772"/>
    <cellStyle name="Normal_Sheet1 (2)" xfId="773"/>
    <cellStyle name="Normal_Sheet2" xfId="774"/>
    <cellStyle name="Normal_Sheet3" xfId="775"/>
    <cellStyle name="Normal_Sheet7" xfId="776"/>
    <cellStyle name="Normal_Summary" xfId="777"/>
    <cellStyle name="Normal_Summary_laroux" xfId="778"/>
    <cellStyle name="Normal_TRADE DEBTORS 0398" xfId="779"/>
    <cellStyle name="Normal_TRADE DEBTORS 0498" xfId="780"/>
    <cellStyle name="Normal_TRADE DEBTORS 0598" xfId="781"/>
    <cellStyle name="Normal_Units" xfId="782"/>
    <cellStyle name="Normal_Units_1" xfId="783"/>
    <cellStyle name="Percent" xfId="784"/>
    <cellStyle name="Percent_laroux" xfId="785"/>
    <cellStyle name="Percent_USW" xfId="786"/>
    <cellStyle name="Total" xfId="787"/>
    <cellStyle name="Total_USW" xfId="7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0"/>
  <sheetViews>
    <sheetView workbookViewId="0" topLeftCell="A1">
      <selection activeCell="A1" sqref="A1"/>
    </sheetView>
  </sheetViews>
  <sheetFormatPr defaultColWidth="8.88671875" defaultRowHeight="15.75"/>
  <cols>
    <col min="1" max="1" width="9.77734375" style="79" customWidth="1"/>
    <col min="2" max="2" width="21.3359375" style="79" customWidth="1"/>
    <col min="3" max="22" width="6.21484375" style="79" customWidth="1"/>
    <col min="23" max="16384" width="8.88671875" style="79" customWidth="1"/>
  </cols>
  <sheetData>
    <row r="1" spans="1:22" ht="13.5">
      <c r="A1" s="1"/>
      <c r="B1" s="1"/>
      <c r="C1" s="50"/>
      <c r="D1" s="51" t="s">
        <v>17</v>
      </c>
      <c r="E1" s="52"/>
      <c r="F1" s="53"/>
      <c r="G1" s="68"/>
      <c r="H1" s="69" t="s">
        <v>14</v>
      </c>
      <c r="I1" s="70"/>
      <c r="J1" s="53"/>
      <c r="K1" s="50"/>
      <c r="L1" s="144" t="s">
        <v>58</v>
      </c>
      <c r="M1" s="52"/>
      <c r="N1" s="53"/>
      <c r="O1" s="50"/>
      <c r="P1" s="51" t="s">
        <v>13</v>
      </c>
      <c r="Q1" s="52"/>
      <c r="R1" s="73"/>
      <c r="S1" s="76"/>
      <c r="T1" s="77" t="s">
        <v>127</v>
      </c>
      <c r="U1" s="78"/>
      <c r="V1" s="73"/>
    </row>
    <row r="2" spans="1:22" ht="13.5">
      <c r="A2" s="1"/>
      <c r="B2" s="1"/>
      <c r="C2" s="54" t="s">
        <v>211</v>
      </c>
      <c r="D2" s="55" t="s">
        <v>212</v>
      </c>
      <c r="E2" s="55" t="s">
        <v>213</v>
      </c>
      <c r="F2" s="56" t="s">
        <v>24</v>
      </c>
      <c r="G2" s="54" t="s">
        <v>211</v>
      </c>
      <c r="H2" s="55" t="s">
        <v>212</v>
      </c>
      <c r="I2" s="55" t="s">
        <v>213</v>
      </c>
      <c r="J2" s="56" t="s">
        <v>24</v>
      </c>
      <c r="K2" s="54" t="s">
        <v>211</v>
      </c>
      <c r="L2" s="55" t="s">
        <v>212</v>
      </c>
      <c r="M2" s="55" t="s">
        <v>213</v>
      </c>
      <c r="N2" s="56" t="s">
        <v>24</v>
      </c>
      <c r="O2" s="54" t="s">
        <v>211</v>
      </c>
      <c r="P2" s="55" t="s">
        <v>212</v>
      </c>
      <c r="Q2" s="55" t="s">
        <v>213</v>
      </c>
      <c r="R2" s="56" t="s">
        <v>24</v>
      </c>
      <c r="S2" s="54" t="s">
        <v>211</v>
      </c>
      <c r="T2" s="55" t="s">
        <v>212</v>
      </c>
      <c r="U2" s="55" t="s">
        <v>213</v>
      </c>
      <c r="V2" s="56" t="s">
        <v>24</v>
      </c>
    </row>
    <row r="3" spans="1:22" ht="13.5">
      <c r="A3" s="17" t="s">
        <v>68</v>
      </c>
      <c r="B3" s="23" t="s">
        <v>69</v>
      </c>
      <c r="C3" s="57">
        <v>904</v>
      </c>
      <c r="D3" s="9">
        <v>872</v>
      </c>
      <c r="E3" s="9">
        <v>966</v>
      </c>
      <c r="F3" s="58">
        <f>SUM(C3:E3)</f>
        <v>2742</v>
      </c>
      <c r="G3" s="57">
        <v>12379</v>
      </c>
      <c r="H3" s="9">
        <v>6411</v>
      </c>
      <c r="I3" s="9">
        <v>6703</v>
      </c>
      <c r="J3" s="58">
        <f>SUM(G3:I3)</f>
        <v>25493</v>
      </c>
      <c r="K3" s="57">
        <v>1059</v>
      </c>
      <c r="L3" s="9">
        <v>1537</v>
      </c>
      <c r="M3" s="9">
        <v>2844</v>
      </c>
      <c r="N3" s="58">
        <f>SUM(K3:M3)</f>
        <v>5440</v>
      </c>
      <c r="O3" s="74">
        <v>197</v>
      </c>
      <c r="P3" s="25">
        <v>62</v>
      </c>
      <c r="Q3" s="25">
        <v>336</v>
      </c>
      <c r="R3" s="58">
        <f>SUM(O3:Q3)</f>
        <v>595</v>
      </c>
      <c r="S3" s="57">
        <v>165</v>
      </c>
      <c r="T3" s="9">
        <v>149</v>
      </c>
      <c r="U3" s="9">
        <v>422</v>
      </c>
      <c r="V3" s="58">
        <f>SUM(S3:U3)</f>
        <v>736</v>
      </c>
    </row>
    <row r="4" spans="1:22" ht="13.5">
      <c r="A4" s="17" t="s">
        <v>7</v>
      </c>
      <c r="B4" s="23" t="s">
        <v>70</v>
      </c>
      <c r="C4" s="57">
        <v>0</v>
      </c>
      <c r="D4" s="9">
        <v>0</v>
      </c>
      <c r="E4" s="9">
        <v>0</v>
      </c>
      <c r="F4" s="59">
        <f>SUM(C4:E4)</f>
        <v>0</v>
      </c>
      <c r="G4" s="57">
        <v>701</v>
      </c>
      <c r="H4" s="9">
        <v>371</v>
      </c>
      <c r="I4" s="9">
        <v>700</v>
      </c>
      <c r="J4" s="59">
        <f>SUM(G4:I4)</f>
        <v>1772</v>
      </c>
      <c r="K4" s="57">
        <v>0</v>
      </c>
      <c r="L4" s="9">
        <v>0</v>
      </c>
      <c r="M4" s="9">
        <v>0</v>
      </c>
      <c r="N4" s="59">
        <f>SUM(K4:M4)</f>
        <v>0</v>
      </c>
      <c r="O4" s="74">
        <v>410</v>
      </c>
      <c r="P4" s="25">
        <v>0</v>
      </c>
      <c r="Q4" s="25">
        <v>1900</v>
      </c>
      <c r="R4" s="59">
        <f>SUM(O4:Q4)</f>
        <v>2310</v>
      </c>
      <c r="S4" s="57">
        <v>0</v>
      </c>
      <c r="T4" s="9">
        <v>0</v>
      </c>
      <c r="U4" s="9">
        <v>0</v>
      </c>
      <c r="V4" s="59">
        <f>SUM(S4:U4)</f>
        <v>0</v>
      </c>
    </row>
    <row r="5" spans="1:22" ht="13.5">
      <c r="A5" s="14" t="s">
        <v>71</v>
      </c>
      <c r="B5" s="3"/>
      <c r="C5" s="60">
        <f aca="true" t="shared" si="0" ref="C5:V5">SUM(C3:C4)</f>
        <v>904</v>
      </c>
      <c r="D5" s="26">
        <f t="shared" si="0"/>
        <v>872</v>
      </c>
      <c r="E5" s="26">
        <f t="shared" si="0"/>
        <v>966</v>
      </c>
      <c r="F5" s="61">
        <f t="shared" si="0"/>
        <v>2742</v>
      </c>
      <c r="G5" s="60">
        <f t="shared" si="0"/>
        <v>13080</v>
      </c>
      <c r="H5" s="26">
        <f t="shared" si="0"/>
        <v>6782</v>
      </c>
      <c r="I5" s="26">
        <f t="shared" si="0"/>
        <v>7403</v>
      </c>
      <c r="J5" s="61">
        <f t="shared" si="0"/>
        <v>27265</v>
      </c>
      <c r="K5" s="60">
        <f t="shared" si="0"/>
        <v>1059</v>
      </c>
      <c r="L5" s="26">
        <f t="shared" si="0"/>
        <v>1537</v>
      </c>
      <c r="M5" s="26">
        <f t="shared" si="0"/>
        <v>2844</v>
      </c>
      <c r="N5" s="61">
        <f t="shared" si="0"/>
        <v>5440</v>
      </c>
      <c r="O5" s="75">
        <f t="shared" si="0"/>
        <v>607</v>
      </c>
      <c r="P5" s="27">
        <f t="shared" si="0"/>
        <v>62</v>
      </c>
      <c r="Q5" s="27">
        <f t="shared" si="0"/>
        <v>2236</v>
      </c>
      <c r="R5" s="61">
        <f t="shared" si="0"/>
        <v>2905</v>
      </c>
      <c r="S5" s="60">
        <f t="shared" si="0"/>
        <v>165</v>
      </c>
      <c r="T5" s="26">
        <f t="shared" si="0"/>
        <v>149</v>
      </c>
      <c r="U5" s="26">
        <f t="shared" si="0"/>
        <v>422</v>
      </c>
      <c r="V5" s="61">
        <f t="shared" si="0"/>
        <v>736</v>
      </c>
    </row>
    <row r="6" spans="1:22" ht="8.25" customHeight="1">
      <c r="A6" s="17"/>
      <c r="B6" s="3"/>
      <c r="C6" s="57" t="s">
        <v>7</v>
      </c>
      <c r="D6" s="9" t="s">
        <v>7</v>
      </c>
      <c r="E6" s="9" t="s">
        <v>7</v>
      </c>
      <c r="F6" s="62"/>
      <c r="G6" s="57"/>
      <c r="H6" s="9"/>
      <c r="I6" s="9"/>
      <c r="J6" s="62"/>
      <c r="K6" s="57"/>
      <c r="L6" s="9"/>
      <c r="M6" s="9"/>
      <c r="N6" s="62"/>
      <c r="O6" s="74"/>
      <c r="P6" s="25"/>
      <c r="Q6" s="25"/>
      <c r="R6" s="62"/>
      <c r="S6" s="57"/>
      <c r="T6" s="9"/>
      <c r="U6" s="9"/>
      <c r="V6" s="62"/>
    </row>
    <row r="7" spans="1:22" ht="13.5">
      <c r="A7" s="17" t="s">
        <v>72</v>
      </c>
      <c r="B7" s="3"/>
      <c r="C7" s="57">
        <v>834</v>
      </c>
      <c r="D7" s="9">
        <v>805</v>
      </c>
      <c r="E7" s="9">
        <v>902</v>
      </c>
      <c r="F7" s="59">
        <f>SUM(C7:E7)</f>
        <v>2541</v>
      </c>
      <c r="G7" s="57">
        <v>7033</v>
      </c>
      <c r="H7" s="9">
        <v>5212</v>
      </c>
      <c r="I7" s="9">
        <v>5764</v>
      </c>
      <c r="J7" s="59">
        <f>SUM(G7:I7)</f>
        <v>18009</v>
      </c>
      <c r="K7" s="57">
        <v>969</v>
      </c>
      <c r="L7" s="9">
        <v>1457</v>
      </c>
      <c r="M7" s="9">
        <v>2587</v>
      </c>
      <c r="N7" s="59">
        <f>SUM(K7:M7)</f>
        <v>5013</v>
      </c>
      <c r="O7" s="74">
        <v>423</v>
      </c>
      <c r="P7" s="25">
        <v>44</v>
      </c>
      <c r="Q7" s="25">
        <v>2087</v>
      </c>
      <c r="R7" s="59">
        <f>SUM(O7:Q7)</f>
        <v>2554</v>
      </c>
      <c r="S7" s="57">
        <v>0</v>
      </c>
      <c r="T7" s="9">
        <v>0</v>
      </c>
      <c r="U7" s="9">
        <v>0</v>
      </c>
      <c r="V7" s="59">
        <f>SUM(S7:U7)</f>
        <v>0</v>
      </c>
    </row>
    <row r="8" spans="1:22" ht="9" customHeight="1">
      <c r="A8" s="17"/>
      <c r="B8" s="3"/>
      <c r="C8" s="63" t="s">
        <v>7</v>
      </c>
      <c r="D8" s="8" t="s">
        <v>7</v>
      </c>
      <c r="E8" s="8" t="s">
        <v>7</v>
      </c>
      <c r="F8" s="64"/>
      <c r="G8" s="63"/>
      <c r="H8" s="8"/>
      <c r="I8" s="8"/>
      <c r="J8" s="64"/>
      <c r="K8" s="63"/>
      <c r="L8" s="8"/>
      <c r="M8" s="8"/>
      <c r="N8" s="64"/>
      <c r="O8" s="72"/>
      <c r="P8" s="28"/>
      <c r="Q8" s="28"/>
      <c r="R8" s="64"/>
      <c r="S8" s="63"/>
      <c r="T8" s="8"/>
      <c r="U8" s="8"/>
      <c r="V8" s="64"/>
    </row>
    <row r="9" spans="1:22" ht="13.5">
      <c r="A9" s="14" t="s">
        <v>73</v>
      </c>
      <c r="B9" s="3"/>
      <c r="C9" s="57">
        <f aca="true" t="shared" si="1" ref="C9:V9">C5-C7</f>
        <v>70</v>
      </c>
      <c r="D9" s="9">
        <f t="shared" si="1"/>
        <v>67</v>
      </c>
      <c r="E9" s="9">
        <f t="shared" si="1"/>
        <v>64</v>
      </c>
      <c r="F9" s="58">
        <f t="shared" si="1"/>
        <v>201</v>
      </c>
      <c r="G9" s="57">
        <f t="shared" si="1"/>
        <v>6047</v>
      </c>
      <c r="H9" s="9">
        <f t="shared" si="1"/>
        <v>1570</v>
      </c>
      <c r="I9" s="9">
        <f t="shared" si="1"/>
        <v>1639</v>
      </c>
      <c r="J9" s="58">
        <f t="shared" si="1"/>
        <v>9256</v>
      </c>
      <c r="K9" s="57">
        <f t="shared" si="1"/>
        <v>90</v>
      </c>
      <c r="L9" s="9">
        <f t="shared" si="1"/>
        <v>80</v>
      </c>
      <c r="M9" s="9">
        <f t="shared" si="1"/>
        <v>257</v>
      </c>
      <c r="N9" s="58">
        <f t="shared" si="1"/>
        <v>427</v>
      </c>
      <c r="O9" s="74">
        <f t="shared" si="1"/>
        <v>184</v>
      </c>
      <c r="P9" s="25">
        <f t="shared" si="1"/>
        <v>18</v>
      </c>
      <c r="Q9" s="25">
        <f t="shared" si="1"/>
        <v>149</v>
      </c>
      <c r="R9" s="58">
        <f t="shared" si="1"/>
        <v>351</v>
      </c>
      <c r="S9" s="57">
        <f t="shared" si="1"/>
        <v>165</v>
      </c>
      <c r="T9" s="9">
        <f t="shared" si="1"/>
        <v>149</v>
      </c>
      <c r="U9" s="9">
        <f t="shared" si="1"/>
        <v>422</v>
      </c>
      <c r="V9" s="58">
        <f t="shared" si="1"/>
        <v>736</v>
      </c>
    </row>
    <row r="10" spans="1:22" ht="13.5">
      <c r="A10" s="17" t="s">
        <v>74</v>
      </c>
      <c r="B10" s="3"/>
      <c r="C10" s="57">
        <v>222</v>
      </c>
      <c r="D10" s="9">
        <v>160</v>
      </c>
      <c r="E10" s="9">
        <f>157+30</f>
        <v>187</v>
      </c>
      <c r="F10" s="59">
        <f>SUM(C10:E10)</f>
        <v>569</v>
      </c>
      <c r="G10" s="57">
        <f>778+47+10+713</f>
        <v>1548</v>
      </c>
      <c r="H10" s="9">
        <f>658+59</f>
        <v>717</v>
      </c>
      <c r="I10" s="9">
        <f>713+59+207+10+27</f>
        <v>1016</v>
      </c>
      <c r="J10" s="59">
        <f>SUM(G10:I10)</f>
        <v>3281</v>
      </c>
      <c r="K10" s="57">
        <v>61</v>
      </c>
      <c r="L10" s="9">
        <v>44</v>
      </c>
      <c r="M10" s="9">
        <v>58</v>
      </c>
      <c r="N10" s="59">
        <f>SUM(K10:M10)</f>
        <v>163</v>
      </c>
      <c r="O10" s="74">
        <v>35</v>
      </c>
      <c r="P10" s="25">
        <v>49</v>
      </c>
      <c r="Q10" s="25">
        <v>50</v>
      </c>
      <c r="R10" s="59">
        <f>SUM(O10:Q10)</f>
        <v>134</v>
      </c>
      <c r="S10" s="57">
        <v>674</v>
      </c>
      <c r="T10" s="9">
        <v>796</v>
      </c>
      <c r="U10" s="9">
        <v>786</v>
      </c>
      <c r="V10" s="59">
        <f>SUM(S10:U10)</f>
        <v>2256</v>
      </c>
    </row>
    <row r="11" spans="1:22" ht="13.5">
      <c r="A11" s="17" t="s">
        <v>75</v>
      </c>
      <c r="B11" s="3"/>
      <c r="C11" s="63">
        <v>26</v>
      </c>
      <c r="D11" s="8">
        <v>26</v>
      </c>
      <c r="E11" s="8">
        <v>26</v>
      </c>
      <c r="F11" s="65">
        <f>SUM(C11:E11)</f>
        <v>78</v>
      </c>
      <c r="G11" s="63">
        <v>513</v>
      </c>
      <c r="H11" s="8">
        <v>513</v>
      </c>
      <c r="I11" s="8">
        <v>513</v>
      </c>
      <c r="J11" s="65">
        <f>SUM(G11:I11)</f>
        <v>1539</v>
      </c>
      <c r="K11" s="63">
        <v>7</v>
      </c>
      <c r="L11" s="8">
        <v>7</v>
      </c>
      <c r="M11" s="8">
        <v>11</v>
      </c>
      <c r="N11" s="65">
        <f>SUM(K11:M11)</f>
        <v>25</v>
      </c>
      <c r="O11" s="72">
        <v>2</v>
      </c>
      <c r="P11" s="28">
        <v>3</v>
      </c>
      <c r="Q11" s="28">
        <v>3</v>
      </c>
      <c r="R11" s="65">
        <f>SUM(O11:Q11)</f>
        <v>8</v>
      </c>
      <c r="S11" s="63">
        <v>140</v>
      </c>
      <c r="T11" s="8">
        <v>140</v>
      </c>
      <c r="U11" s="8">
        <v>140</v>
      </c>
      <c r="V11" s="65">
        <f>SUM(S11:U11)</f>
        <v>420</v>
      </c>
    </row>
    <row r="12" spans="1:22" ht="10.5" customHeight="1">
      <c r="A12" s="17" t="s">
        <v>7</v>
      </c>
      <c r="B12" s="3"/>
      <c r="C12" s="57"/>
      <c r="D12" s="9"/>
      <c r="E12" s="9"/>
      <c r="F12" s="62"/>
      <c r="G12" s="80"/>
      <c r="H12" s="81"/>
      <c r="I12" s="81"/>
      <c r="J12" s="62"/>
      <c r="K12" s="57"/>
      <c r="L12" s="9"/>
      <c r="M12" s="9"/>
      <c r="N12" s="62"/>
      <c r="O12" s="74"/>
      <c r="P12" s="25"/>
      <c r="Q12" s="25"/>
      <c r="R12" s="62"/>
      <c r="S12" s="80"/>
      <c r="T12" s="81"/>
      <c r="U12" s="81"/>
      <c r="V12" s="62"/>
    </row>
    <row r="13" spans="1:22" ht="13.5">
      <c r="A13" s="14" t="s">
        <v>76</v>
      </c>
      <c r="B13" s="3"/>
      <c r="C13" s="57">
        <f aca="true" t="shared" si="2" ref="C13:V13">C9-C10-C11</f>
        <v>-178</v>
      </c>
      <c r="D13" s="9">
        <f t="shared" si="2"/>
        <v>-119</v>
      </c>
      <c r="E13" s="9">
        <f t="shared" si="2"/>
        <v>-149</v>
      </c>
      <c r="F13" s="66">
        <f t="shared" si="2"/>
        <v>-446</v>
      </c>
      <c r="G13" s="57">
        <f t="shared" si="2"/>
        <v>3986</v>
      </c>
      <c r="H13" s="9">
        <f t="shared" si="2"/>
        <v>340</v>
      </c>
      <c r="I13" s="9">
        <f t="shared" si="2"/>
        <v>110</v>
      </c>
      <c r="J13" s="66">
        <f t="shared" si="2"/>
        <v>4436</v>
      </c>
      <c r="K13" s="57">
        <f t="shared" si="2"/>
        <v>22</v>
      </c>
      <c r="L13" s="9">
        <f t="shared" si="2"/>
        <v>29</v>
      </c>
      <c r="M13" s="9">
        <f t="shared" si="2"/>
        <v>188</v>
      </c>
      <c r="N13" s="66">
        <f t="shared" si="2"/>
        <v>239</v>
      </c>
      <c r="O13" s="74">
        <f t="shared" si="2"/>
        <v>147</v>
      </c>
      <c r="P13" s="25">
        <f t="shared" si="2"/>
        <v>-34</v>
      </c>
      <c r="Q13" s="25">
        <f t="shared" si="2"/>
        <v>96</v>
      </c>
      <c r="R13" s="66">
        <f t="shared" si="2"/>
        <v>209</v>
      </c>
      <c r="S13" s="57">
        <f t="shared" si="2"/>
        <v>-649</v>
      </c>
      <c r="T13" s="9">
        <f t="shared" si="2"/>
        <v>-787</v>
      </c>
      <c r="U13" s="9">
        <f t="shared" si="2"/>
        <v>-504</v>
      </c>
      <c r="V13" s="66">
        <f t="shared" si="2"/>
        <v>-1940</v>
      </c>
    </row>
    <row r="14" spans="1:22" ht="10.5" customHeight="1">
      <c r="A14" s="3"/>
      <c r="B14" s="3"/>
      <c r="C14" s="57"/>
      <c r="D14" s="9"/>
      <c r="E14" s="9"/>
      <c r="F14" s="62"/>
      <c r="G14" s="80"/>
      <c r="H14" s="81"/>
      <c r="I14" s="81"/>
      <c r="J14" s="62"/>
      <c r="K14" s="71"/>
      <c r="L14" s="17"/>
      <c r="M14" s="17"/>
      <c r="N14" s="62"/>
      <c r="O14" s="71"/>
      <c r="P14" s="17"/>
      <c r="Q14" s="17"/>
      <c r="R14" s="62"/>
      <c r="S14" s="80"/>
      <c r="T14" s="81"/>
      <c r="U14" s="81"/>
      <c r="V14" s="62"/>
    </row>
    <row r="15" spans="1:22" ht="13.5">
      <c r="A15" s="17" t="s">
        <v>77</v>
      </c>
      <c r="B15" s="3"/>
      <c r="C15" s="57">
        <v>0</v>
      </c>
      <c r="D15" s="9">
        <v>0</v>
      </c>
      <c r="E15" s="9">
        <v>0</v>
      </c>
      <c r="F15" s="59">
        <f>SUM(C15:E15)</f>
        <v>0</v>
      </c>
      <c r="G15" s="57">
        <v>0</v>
      </c>
      <c r="H15" s="9">
        <v>0</v>
      </c>
      <c r="I15" s="9">
        <v>0</v>
      </c>
      <c r="J15" s="59">
        <f>SUM(G15:I15)</f>
        <v>0</v>
      </c>
      <c r="K15" s="57">
        <v>0</v>
      </c>
      <c r="L15" s="9">
        <v>0</v>
      </c>
      <c r="M15" s="9">
        <v>0</v>
      </c>
      <c r="N15" s="59">
        <f>SUM(K15:M15)</f>
        <v>0</v>
      </c>
      <c r="O15" s="74">
        <v>0</v>
      </c>
      <c r="P15" s="25">
        <v>0</v>
      </c>
      <c r="Q15" s="25">
        <v>0</v>
      </c>
      <c r="R15" s="59">
        <f>SUM(O15:Q15)</f>
        <v>0</v>
      </c>
      <c r="S15" s="57">
        <v>0</v>
      </c>
      <c r="T15" s="9">
        <v>0</v>
      </c>
      <c r="U15" s="9">
        <v>0</v>
      </c>
      <c r="V15" s="59">
        <f>SUM(S15:U15)</f>
        <v>0</v>
      </c>
    </row>
    <row r="16" spans="1:22" ht="13.5">
      <c r="A16" s="17" t="s">
        <v>78</v>
      </c>
      <c r="B16" s="3"/>
      <c r="C16" s="57">
        <v>-3</v>
      </c>
      <c r="D16" s="9">
        <v>-3</v>
      </c>
      <c r="E16" s="9">
        <v>-3</v>
      </c>
      <c r="F16" s="59">
        <f>SUM(C16:E16)</f>
        <v>-9</v>
      </c>
      <c r="G16" s="57">
        <v>0</v>
      </c>
      <c r="H16" s="9">
        <v>0</v>
      </c>
      <c r="I16" s="9">
        <v>0</v>
      </c>
      <c r="J16" s="59">
        <f>SUM(G16:I16)</f>
        <v>0</v>
      </c>
      <c r="K16" s="57">
        <v>0</v>
      </c>
      <c r="L16" s="9">
        <v>0</v>
      </c>
      <c r="M16" s="9">
        <v>0</v>
      </c>
      <c r="N16" s="59">
        <f>SUM(K16:M16)</f>
        <v>0</v>
      </c>
      <c r="O16" s="74">
        <v>-2</v>
      </c>
      <c r="P16" s="25">
        <v>-4</v>
      </c>
      <c r="Q16" s="25">
        <v>-3</v>
      </c>
      <c r="R16" s="59">
        <f>SUM(O16:Q16)</f>
        <v>-9</v>
      </c>
      <c r="S16" s="57">
        <v>0</v>
      </c>
      <c r="T16" s="9">
        <v>0</v>
      </c>
      <c r="U16" s="9">
        <v>0</v>
      </c>
      <c r="V16" s="59">
        <f>SUM(S16:U16)</f>
        <v>0</v>
      </c>
    </row>
    <row r="17" spans="1:22" ht="13.5">
      <c r="A17" s="17" t="s">
        <v>79</v>
      </c>
      <c r="B17" s="3"/>
      <c r="C17" s="57">
        <v>0</v>
      </c>
      <c r="D17" s="9">
        <v>0</v>
      </c>
      <c r="E17" s="9">
        <v>0</v>
      </c>
      <c r="F17" s="59">
        <f>SUM(C17:E17)</f>
        <v>0</v>
      </c>
      <c r="G17" s="57">
        <f>1+8+390+6</f>
        <v>405</v>
      </c>
      <c r="H17" s="9">
        <v>8</v>
      </c>
      <c r="I17" s="9">
        <f>7+370+16</f>
        <v>393</v>
      </c>
      <c r="J17" s="59">
        <f>SUM(G17:I17)</f>
        <v>806</v>
      </c>
      <c r="K17" s="57">
        <v>1</v>
      </c>
      <c r="L17" s="9">
        <v>1</v>
      </c>
      <c r="M17" s="9">
        <v>0</v>
      </c>
      <c r="N17" s="59">
        <f>SUM(K17:M17)</f>
        <v>2</v>
      </c>
      <c r="O17" s="74">
        <v>20</v>
      </c>
      <c r="P17" s="25">
        <v>8</v>
      </c>
      <c r="Q17" s="25">
        <v>-14</v>
      </c>
      <c r="R17" s="59">
        <f>SUM(O17:Q17)</f>
        <v>14</v>
      </c>
      <c r="S17" s="57">
        <v>178</v>
      </c>
      <c r="T17" s="9">
        <v>330</v>
      </c>
      <c r="U17" s="9">
        <v>121</v>
      </c>
      <c r="V17" s="59">
        <f>SUM(S17:U17)</f>
        <v>629</v>
      </c>
    </row>
    <row r="18" spans="1:22" ht="13.5">
      <c r="A18" s="17"/>
      <c r="B18" s="3"/>
      <c r="C18" s="57"/>
      <c r="D18" s="9"/>
      <c r="E18" s="9"/>
      <c r="F18" s="62"/>
      <c r="G18" s="57"/>
      <c r="H18" s="9"/>
      <c r="I18" s="9"/>
      <c r="J18" s="62"/>
      <c r="K18" s="57" t="s">
        <v>7</v>
      </c>
      <c r="L18" s="9" t="s">
        <v>7</v>
      </c>
      <c r="M18" s="9" t="s">
        <v>7</v>
      </c>
      <c r="N18" s="62"/>
      <c r="O18" s="74"/>
      <c r="P18" s="25"/>
      <c r="Q18" s="25"/>
      <c r="R18" s="62"/>
      <c r="S18" s="57"/>
      <c r="T18" s="9"/>
      <c r="U18" s="9"/>
      <c r="V18" s="62"/>
    </row>
    <row r="19" spans="1:22" ht="13.5">
      <c r="A19" s="17" t="s">
        <v>80</v>
      </c>
      <c r="B19" s="3"/>
      <c r="C19" s="57"/>
      <c r="D19" s="9"/>
      <c r="E19" s="9"/>
      <c r="F19" s="62"/>
      <c r="G19" s="57"/>
      <c r="H19" s="9"/>
      <c r="I19" s="9"/>
      <c r="J19" s="62"/>
      <c r="K19" s="57"/>
      <c r="L19" s="9"/>
      <c r="M19" s="9"/>
      <c r="N19" s="62"/>
      <c r="O19" s="74"/>
      <c r="P19" s="25"/>
      <c r="Q19" s="25"/>
      <c r="R19" s="62"/>
      <c r="S19" s="57" t="s">
        <v>7</v>
      </c>
      <c r="T19" s="9" t="s">
        <v>7</v>
      </c>
      <c r="U19" s="9" t="s">
        <v>7</v>
      </c>
      <c r="V19" s="62"/>
    </row>
    <row r="20" spans="1:22" ht="13.5">
      <c r="A20" s="17" t="s">
        <v>81</v>
      </c>
      <c r="B20" s="3"/>
      <c r="C20" s="57">
        <v>0</v>
      </c>
      <c r="D20" s="9">
        <v>0</v>
      </c>
      <c r="E20" s="9">
        <v>0</v>
      </c>
      <c r="F20" s="59">
        <f>SUM(C20:E20)</f>
        <v>0</v>
      </c>
      <c r="G20" s="57">
        <v>0</v>
      </c>
      <c r="H20" s="9">
        <v>0</v>
      </c>
      <c r="I20" s="9">
        <v>-4</v>
      </c>
      <c r="J20" s="59">
        <f>SUM(G20:I20)</f>
        <v>-4</v>
      </c>
      <c r="K20" s="57">
        <v>0</v>
      </c>
      <c r="L20" s="9">
        <v>0</v>
      </c>
      <c r="M20" s="9">
        <v>0</v>
      </c>
      <c r="N20" s="59">
        <f>SUM(K20:M20)</f>
        <v>0</v>
      </c>
      <c r="O20" s="74">
        <v>0</v>
      </c>
      <c r="P20" s="25">
        <v>0</v>
      </c>
      <c r="Q20" s="25">
        <v>0</v>
      </c>
      <c r="R20" s="59">
        <f>SUM(O20:Q20)</f>
        <v>0</v>
      </c>
      <c r="S20" s="57">
        <v>0</v>
      </c>
      <c r="T20" s="9">
        <v>0</v>
      </c>
      <c r="U20" s="9">
        <v>0</v>
      </c>
      <c r="V20" s="59">
        <f>SUM(S20:U20)</f>
        <v>0</v>
      </c>
    </row>
    <row r="21" spans="1:22" ht="10.5" customHeight="1">
      <c r="A21" s="17"/>
      <c r="B21" s="3"/>
      <c r="C21" s="63"/>
      <c r="D21" s="8"/>
      <c r="E21" s="8"/>
      <c r="F21" s="64"/>
      <c r="G21" s="63"/>
      <c r="H21" s="8"/>
      <c r="I21" s="8"/>
      <c r="J21" s="64"/>
      <c r="K21" s="63"/>
      <c r="L21" s="8"/>
      <c r="M21" s="8"/>
      <c r="N21" s="64"/>
      <c r="O21" s="72"/>
      <c r="P21" s="28"/>
      <c r="Q21" s="28"/>
      <c r="R21" s="64"/>
      <c r="S21" s="63" t="s">
        <v>7</v>
      </c>
      <c r="T21" s="8" t="s">
        <v>7</v>
      </c>
      <c r="U21" s="8" t="s">
        <v>7</v>
      </c>
      <c r="V21" s="64"/>
    </row>
    <row r="22" spans="1:22" ht="13.5">
      <c r="A22" s="14" t="s">
        <v>82</v>
      </c>
      <c r="B22" s="3"/>
      <c r="C22" s="57">
        <f>C13+C15+C16+C17+C20</f>
        <v>-181</v>
      </c>
      <c r="D22" s="9">
        <f>D13+D15+D16+D17+D20</f>
        <v>-122</v>
      </c>
      <c r="E22" s="9">
        <f>E13+E15+E16+E17+E20</f>
        <v>-152</v>
      </c>
      <c r="F22" s="66">
        <f>F13+F15+F16+F17+F20</f>
        <v>-455</v>
      </c>
      <c r="G22" s="57">
        <f>G13+G15+G17+G16+G20</f>
        <v>4391</v>
      </c>
      <c r="H22" s="9">
        <f>H13+H15+H17+H16+H20</f>
        <v>348</v>
      </c>
      <c r="I22" s="9">
        <f>I13+I15+I17+I16+I20</f>
        <v>499</v>
      </c>
      <c r="J22" s="66">
        <f aca="true" t="shared" si="3" ref="J22:V22">J13+J15+J16+J17+J20</f>
        <v>5238</v>
      </c>
      <c r="K22" s="57">
        <f t="shared" si="3"/>
        <v>23</v>
      </c>
      <c r="L22" s="9">
        <f t="shared" si="3"/>
        <v>30</v>
      </c>
      <c r="M22" s="9">
        <f t="shared" si="3"/>
        <v>188</v>
      </c>
      <c r="N22" s="66">
        <f t="shared" si="3"/>
        <v>241</v>
      </c>
      <c r="O22" s="74">
        <f t="shared" si="3"/>
        <v>165</v>
      </c>
      <c r="P22" s="25">
        <f t="shared" si="3"/>
        <v>-30</v>
      </c>
      <c r="Q22" s="25">
        <f t="shared" si="3"/>
        <v>79</v>
      </c>
      <c r="R22" s="66">
        <f t="shared" si="3"/>
        <v>214</v>
      </c>
      <c r="S22" s="57">
        <f t="shared" si="3"/>
        <v>-471</v>
      </c>
      <c r="T22" s="9">
        <f t="shared" si="3"/>
        <v>-457</v>
      </c>
      <c r="U22" s="9">
        <f t="shared" si="3"/>
        <v>-383</v>
      </c>
      <c r="V22" s="66">
        <f t="shared" si="3"/>
        <v>-1311</v>
      </c>
    </row>
    <row r="23" spans="1:22" ht="9.75" customHeight="1">
      <c r="A23" s="17"/>
      <c r="B23" s="3"/>
      <c r="C23" s="57"/>
      <c r="D23" s="9"/>
      <c r="E23" s="9"/>
      <c r="F23" s="62"/>
      <c r="G23" s="57"/>
      <c r="H23" s="9"/>
      <c r="I23" s="9"/>
      <c r="J23" s="62"/>
      <c r="K23" s="57"/>
      <c r="L23" s="9"/>
      <c r="M23" s="9"/>
      <c r="N23" s="62"/>
      <c r="O23" s="74"/>
      <c r="P23" s="25"/>
      <c r="Q23" s="25"/>
      <c r="R23" s="62"/>
      <c r="S23" s="57" t="s">
        <v>7</v>
      </c>
      <c r="T23" s="9" t="s">
        <v>7</v>
      </c>
      <c r="U23" s="9" t="s">
        <v>7</v>
      </c>
      <c r="V23" s="62"/>
    </row>
    <row r="24" spans="1:22" ht="13.5">
      <c r="A24" s="17" t="s">
        <v>83</v>
      </c>
      <c r="B24" s="23" t="s">
        <v>84</v>
      </c>
      <c r="C24" s="57">
        <v>0</v>
      </c>
      <c r="D24" s="9">
        <v>0</v>
      </c>
      <c r="E24" s="9">
        <v>0</v>
      </c>
      <c r="F24" s="59">
        <f>SUM(C24:E24)</f>
        <v>0</v>
      </c>
      <c r="G24" s="57">
        <v>34</v>
      </c>
      <c r="H24" s="9">
        <v>34</v>
      </c>
      <c r="I24" s="9">
        <v>35</v>
      </c>
      <c r="J24" s="59">
        <f>SUM(G24:I24)</f>
        <v>103</v>
      </c>
      <c r="K24" s="57">
        <v>0</v>
      </c>
      <c r="L24" s="9">
        <v>0</v>
      </c>
      <c r="M24" s="9">
        <v>0</v>
      </c>
      <c r="N24" s="59">
        <f>SUM(K24:M24)</f>
        <v>0</v>
      </c>
      <c r="O24" s="74">
        <v>0</v>
      </c>
      <c r="P24" s="25">
        <v>0</v>
      </c>
      <c r="Q24" s="25">
        <v>0</v>
      </c>
      <c r="R24" s="59">
        <f>SUM(O24:Q24)</f>
        <v>0</v>
      </c>
      <c r="S24" s="57">
        <v>0</v>
      </c>
      <c r="T24" s="9">
        <v>0</v>
      </c>
      <c r="U24" s="9">
        <v>-1140</v>
      </c>
      <c r="V24" s="59">
        <f>SUM(S24:U24)</f>
        <v>-1140</v>
      </c>
    </row>
    <row r="25" spans="1:22" ht="13.5">
      <c r="A25" s="17" t="s">
        <v>7</v>
      </c>
      <c r="B25" s="23" t="s">
        <v>69</v>
      </c>
      <c r="C25" s="57">
        <v>-7</v>
      </c>
      <c r="D25" s="9">
        <v>-9</v>
      </c>
      <c r="E25" s="9">
        <v>-12</v>
      </c>
      <c r="F25" s="59">
        <f>SUM(C25:E25)</f>
        <v>-28</v>
      </c>
      <c r="G25" s="57">
        <v>-464</v>
      </c>
      <c r="H25" s="9">
        <v>-465</v>
      </c>
      <c r="I25" s="9">
        <v>-462</v>
      </c>
      <c r="J25" s="59">
        <f>SUM(G25:I25)</f>
        <v>-1391</v>
      </c>
      <c r="K25" s="57">
        <v>-11</v>
      </c>
      <c r="L25" s="9">
        <v>-11</v>
      </c>
      <c r="M25" s="9">
        <v>-11</v>
      </c>
      <c r="N25" s="59">
        <f>SUM(K25:M25)</f>
        <v>-33</v>
      </c>
      <c r="O25" s="74">
        <v>-1</v>
      </c>
      <c r="P25" s="25">
        <v>0</v>
      </c>
      <c r="Q25" s="25">
        <v>0</v>
      </c>
      <c r="R25" s="59">
        <f>SUM(O25:Q25)</f>
        <v>-1</v>
      </c>
      <c r="S25" s="57">
        <v>-347</v>
      </c>
      <c r="T25" s="9">
        <v>-318</v>
      </c>
      <c r="U25" s="9">
        <v>-404</v>
      </c>
      <c r="V25" s="59">
        <f>SUM(S25:U25)</f>
        <v>-1069</v>
      </c>
    </row>
    <row r="26" spans="1:22" ht="13.5">
      <c r="A26" s="14" t="s">
        <v>85</v>
      </c>
      <c r="B26" s="3"/>
      <c r="C26" s="60">
        <f aca="true" t="shared" si="4" ref="C26:V26">SUM(C24:C25)</f>
        <v>-7</v>
      </c>
      <c r="D26" s="26">
        <f t="shared" si="4"/>
        <v>-9</v>
      </c>
      <c r="E26" s="26">
        <f t="shared" si="4"/>
        <v>-12</v>
      </c>
      <c r="F26" s="67">
        <f t="shared" si="4"/>
        <v>-28</v>
      </c>
      <c r="G26" s="60">
        <f t="shared" si="4"/>
        <v>-430</v>
      </c>
      <c r="H26" s="26">
        <f t="shared" si="4"/>
        <v>-431</v>
      </c>
      <c r="I26" s="26">
        <f t="shared" si="4"/>
        <v>-427</v>
      </c>
      <c r="J26" s="67">
        <f t="shared" si="4"/>
        <v>-1288</v>
      </c>
      <c r="K26" s="60">
        <f t="shared" si="4"/>
        <v>-11</v>
      </c>
      <c r="L26" s="26">
        <f t="shared" si="4"/>
        <v>-11</v>
      </c>
      <c r="M26" s="26">
        <f t="shared" si="4"/>
        <v>-11</v>
      </c>
      <c r="N26" s="67">
        <f t="shared" si="4"/>
        <v>-33</v>
      </c>
      <c r="O26" s="75">
        <f t="shared" si="4"/>
        <v>-1</v>
      </c>
      <c r="P26" s="27">
        <f t="shared" si="4"/>
        <v>0</v>
      </c>
      <c r="Q26" s="27">
        <f t="shared" si="4"/>
        <v>0</v>
      </c>
      <c r="R26" s="67">
        <f t="shared" si="4"/>
        <v>-1</v>
      </c>
      <c r="S26" s="60">
        <f t="shared" si="4"/>
        <v>-347</v>
      </c>
      <c r="T26" s="26">
        <f t="shared" si="4"/>
        <v>-318</v>
      </c>
      <c r="U26" s="26">
        <f t="shared" si="4"/>
        <v>-1544</v>
      </c>
      <c r="V26" s="67">
        <f t="shared" si="4"/>
        <v>-2209</v>
      </c>
    </row>
    <row r="27" spans="1:22" ht="13.5">
      <c r="A27" s="17"/>
      <c r="B27" s="3"/>
      <c r="C27" s="57"/>
      <c r="D27" s="9"/>
      <c r="E27" s="9"/>
      <c r="F27" s="62"/>
      <c r="G27" s="57"/>
      <c r="H27" s="9"/>
      <c r="I27" s="9"/>
      <c r="J27" s="62"/>
      <c r="K27" s="57"/>
      <c r="L27" s="9"/>
      <c r="M27" s="9"/>
      <c r="N27" s="62"/>
      <c r="O27" s="74"/>
      <c r="P27" s="25"/>
      <c r="Q27" s="25"/>
      <c r="R27" s="62"/>
      <c r="S27" s="57" t="s">
        <v>7</v>
      </c>
      <c r="T27" s="9" t="s">
        <v>7</v>
      </c>
      <c r="U27" s="9" t="s">
        <v>7</v>
      </c>
      <c r="V27" s="62"/>
    </row>
    <row r="28" spans="1:22" ht="13.5">
      <c r="A28" s="14" t="s">
        <v>86</v>
      </c>
      <c r="B28" s="3"/>
      <c r="C28" s="57">
        <f aca="true" t="shared" si="5" ref="C28:V28">C22+C26</f>
        <v>-188</v>
      </c>
      <c r="D28" s="9">
        <f t="shared" si="5"/>
        <v>-131</v>
      </c>
      <c r="E28" s="9">
        <f t="shared" si="5"/>
        <v>-164</v>
      </c>
      <c r="F28" s="66">
        <f t="shared" si="5"/>
        <v>-483</v>
      </c>
      <c r="G28" s="57">
        <f t="shared" si="5"/>
        <v>3961</v>
      </c>
      <c r="H28" s="9">
        <f t="shared" si="5"/>
        <v>-83</v>
      </c>
      <c r="I28" s="9">
        <f t="shared" si="5"/>
        <v>72</v>
      </c>
      <c r="J28" s="66">
        <f t="shared" si="5"/>
        <v>3950</v>
      </c>
      <c r="K28" s="57">
        <f t="shared" si="5"/>
        <v>12</v>
      </c>
      <c r="L28" s="9">
        <f t="shared" si="5"/>
        <v>19</v>
      </c>
      <c r="M28" s="9">
        <f t="shared" si="5"/>
        <v>177</v>
      </c>
      <c r="N28" s="66">
        <f t="shared" si="5"/>
        <v>208</v>
      </c>
      <c r="O28" s="74">
        <f t="shared" si="5"/>
        <v>164</v>
      </c>
      <c r="P28" s="25">
        <f t="shared" si="5"/>
        <v>-30</v>
      </c>
      <c r="Q28" s="25">
        <f t="shared" si="5"/>
        <v>79</v>
      </c>
      <c r="R28" s="66">
        <f t="shared" si="5"/>
        <v>213</v>
      </c>
      <c r="S28" s="57">
        <f t="shared" si="5"/>
        <v>-818</v>
      </c>
      <c r="T28" s="9">
        <f t="shared" si="5"/>
        <v>-775</v>
      </c>
      <c r="U28" s="9">
        <f t="shared" si="5"/>
        <v>-1927</v>
      </c>
      <c r="V28" s="66">
        <f t="shared" si="5"/>
        <v>-3520</v>
      </c>
    </row>
    <row r="29" spans="1:22" ht="13.5">
      <c r="A29" s="17" t="s">
        <v>87</v>
      </c>
      <c r="B29" s="3"/>
      <c r="C29" s="57">
        <f>-(C28*26.3%)</f>
        <v>49.444</v>
      </c>
      <c r="D29" s="9">
        <f>-(D28*26.3%)</f>
        <v>34.453</v>
      </c>
      <c r="E29" s="9">
        <f>-(E28*26.3%)</f>
        <v>43.132000000000005</v>
      </c>
      <c r="F29" s="59">
        <f>SUM(C29:E29)</f>
        <v>127.02900000000001</v>
      </c>
      <c r="G29" s="57">
        <f>-(G28*36.6%)</f>
        <v>-1449.7259999999999</v>
      </c>
      <c r="H29" s="9">
        <f>-(H28*36.6%)</f>
        <v>30.378</v>
      </c>
      <c r="I29" s="9">
        <f>-(I28*36.6%)</f>
        <v>-26.352</v>
      </c>
      <c r="J29" s="59">
        <f>SUM(G29:I29)</f>
        <v>-1445.7</v>
      </c>
      <c r="K29" s="57">
        <f>-(K28*45%)</f>
        <v>-5.4</v>
      </c>
      <c r="L29" s="9">
        <f>-(L28*45%)</f>
        <v>-8.55</v>
      </c>
      <c r="M29" s="9">
        <f>-(M28*45%)</f>
        <v>-79.65</v>
      </c>
      <c r="N29" s="59">
        <f>SUM(K29:M29)</f>
        <v>-93.60000000000001</v>
      </c>
      <c r="O29" s="74">
        <v>0</v>
      </c>
      <c r="P29" s="25">
        <v>0</v>
      </c>
      <c r="Q29" s="25">
        <v>0</v>
      </c>
      <c r="R29" s="59">
        <f>SUM(O29:Q29)</f>
        <v>0</v>
      </c>
      <c r="S29" s="57">
        <v>0</v>
      </c>
      <c r="T29" s="9">
        <v>0</v>
      </c>
      <c r="U29" s="9">
        <v>0</v>
      </c>
      <c r="V29" s="59">
        <f>SUM(S29:U29)</f>
        <v>0</v>
      </c>
    </row>
    <row r="30" spans="1:22" ht="13.5">
      <c r="A30" s="17"/>
      <c r="B30" s="3"/>
      <c r="C30" s="63"/>
      <c r="D30" s="8"/>
      <c r="E30" s="8"/>
      <c r="F30" s="64"/>
      <c r="G30" s="63"/>
      <c r="H30" s="8"/>
      <c r="I30" s="8"/>
      <c r="J30" s="64"/>
      <c r="K30" s="63"/>
      <c r="L30" s="8"/>
      <c r="M30" s="8"/>
      <c r="N30" s="64"/>
      <c r="O30" s="72"/>
      <c r="P30" s="28"/>
      <c r="Q30" s="28"/>
      <c r="R30" s="64"/>
      <c r="S30" s="63"/>
      <c r="T30" s="8"/>
      <c r="U30" s="8"/>
      <c r="V30" s="64"/>
    </row>
    <row r="31" spans="1:22" ht="13.5">
      <c r="A31" s="14" t="s">
        <v>88</v>
      </c>
      <c r="B31" s="3"/>
      <c r="C31" s="57">
        <f>C28+C29</f>
        <v>-138.55599999999998</v>
      </c>
      <c r="D31" s="9">
        <f>D28+D29</f>
        <v>-96.547</v>
      </c>
      <c r="E31" s="9">
        <f>E28+E29</f>
        <v>-120.868</v>
      </c>
      <c r="F31" s="59">
        <f>SUM(F28:F29)</f>
        <v>-355.971</v>
      </c>
      <c r="G31" s="57">
        <f>G28+G29</f>
        <v>2511.2740000000003</v>
      </c>
      <c r="H31" s="9">
        <f>H28+H29</f>
        <v>-52.622</v>
      </c>
      <c r="I31" s="9">
        <f>I28+I29</f>
        <v>45.647999999999996</v>
      </c>
      <c r="J31" s="59">
        <f>SUM(J28:J29)</f>
        <v>2504.3</v>
      </c>
      <c r="K31" s="57">
        <f>K28+K29</f>
        <v>6.6</v>
      </c>
      <c r="L31" s="9">
        <f>L28+L29</f>
        <v>10.45</v>
      </c>
      <c r="M31" s="9">
        <f>M28+M29</f>
        <v>97.35</v>
      </c>
      <c r="N31" s="59">
        <f>SUM(N28:N29)</f>
        <v>114.39999999999999</v>
      </c>
      <c r="O31" s="74">
        <f>O28+O29</f>
        <v>164</v>
      </c>
      <c r="P31" s="25">
        <f>P28+P29</f>
        <v>-30</v>
      </c>
      <c r="Q31" s="25">
        <f>Q28+Q29</f>
        <v>79</v>
      </c>
      <c r="R31" s="59">
        <f>SUM(R28:R29)</f>
        <v>213</v>
      </c>
      <c r="S31" s="57">
        <f>S28+S29</f>
        <v>-818</v>
      </c>
      <c r="T31" s="9">
        <f>T28+T29</f>
        <v>-775</v>
      </c>
      <c r="U31" s="9">
        <f>U28+U29</f>
        <v>-1927</v>
      </c>
      <c r="V31" s="59">
        <f>SUM(V28:V29)</f>
        <v>-3520</v>
      </c>
    </row>
    <row r="32" spans="1:22" ht="13.5">
      <c r="A32" s="14" t="s">
        <v>89</v>
      </c>
      <c r="B32" s="3"/>
      <c r="C32" s="57"/>
      <c r="D32" s="9"/>
      <c r="E32" s="9"/>
      <c r="F32" s="62"/>
      <c r="G32" s="57"/>
      <c r="H32" s="9"/>
      <c r="I32" s="9"/>
      <c r="J32" s="62"/>
      <c r="K32" s="57"/>
      <c r="L32" s="9"/>
      <c r="M32" s="9"/>
      <c r="N32" s="62"/>
      <c r="O32" s="74"/>
      <c r="P32" s="25"/>
      <c r="Q32" s="25"/>
      <c r="R32" s="62"/>
      <c r="S32" s="57"/>
      <c r="T32" s="9"/>
      <c r="U32" s="9"/>
      <c r="V32" s="62"/>
    </row>
    <row r="33" spans="1:22" ht="13.5">
      <c r="A33" s="17" t="s">
        <v>90</v>
      </c>
      <c r="B33" s="3"/>
      <c r="C33" s="57">
        <v>0</v>
      </c>
      <c r="D33" s="9">
        <v>0</v>
      </c>
      <c r="E33" s="9">
        <v>0</v>
      </c>
      <c r="F33" s="59">
        <f>SUM(C33:E33)</f>
        <v>0</v>
      </c>
      <c r="G33" s="57">
        <v>0</v>
      </c>
      <c r="H33" s="9">
        <v>0</v>
      </c>
      <c r="I33" s="9">
        <v>0</v>
      </c>
      <c r="J33" s="59">
        <f>SUM(G33:I33)</f>
        <v>0</v>
      </c>
      <c r="K33" s="57">
        <v>0</v>
      </c>
      <c r="L33" s="9">
        <v>0</v>
      </c>
      <c r="M33" s="9">
        <v>0</v>
      </c>
      <c r="N33" s="59">
        <f>SUM(K33:M33)</f>
        <v>0</v>
      </c>
      <c r="O33" s="74">
        <v>0</v>
      </c>
      <c r="P33" s="25">
        <v>0</v>
      </c>
      <c r="Q33" s="25">
        <v>0</v>
      </c>
      <c r="R33" s="59">
        <f>SUM(O33:Q33)</f>
        <v>0</v>
      </c>
      <c r="S33" s="57">
        <v>0</v>
      </c>
      <c r="T33" s="9">
        <v>0</v>
      </c>
      <c r="U33" s="9">
        <v>0</v>
      </c>
      <c r="V33" s="59">
        <f>SUM(S33:U33)</f>
        <v>0</v>
      </c>
    </row>
    <row r="34" spans="1:22" ht="13.5">
      <c r="A34" s="17"/>
      <c r="B34" s="3"/>
      <c r="C34" s="63"/>
      <c r="D34" s="8"/>
      <c r="E34" s="8"/>
      <c r="F34" s="64"/>
      <c r="G34" s="63"/>
      <c r="H34" s="8"/>
      <c r="I34" s="8"/>
      <c r="J34" s="64"/>
      <c r="K34" s="63"/>
      <c r="L34" s="8"/>
      <c r="M34" s="8"/>
      <c r="N34" s="64"/>
      <c r="O34" s="72"/>
      <c r="P34" s="28"/>
      <c r="Q34" s="28"/>
      <c r="R34" s="64"/>
      <c r="S34" s="63" t="s">
        <v>7</v>
      </c>
      <c r="T34" s="8" t="s">
        <v>7</v>
      </c>
      <c r="U34" s="8" t="s">
        <v>7</v>
      </c>
      <c r="V34" s="64"/>
    </row>
    <row r="35" spans="1:22" ht="13.5">
      <c r="A35" s="24" t="s">
        <v>91</v>
      </c>
      <c r="B35" s="3"/>
      <c r="C35" s="82">
        <f>C31+C33</f>
        <v>-138.55599999999998</v>
      </c>
      <c r="D35" s="83">
        <f>D31+D33</f>
        <v>-96.547</v>
      </c>
      <c r="E35" s="83">
        <f>E31+E33</f>
        <v>-120.868</v>
      </c>
      <c r="F35" s="59">
        <f>SUM(F31:F33)</f>
        <v>-355.971</v>
      </c>
      <c r="G35" s="82">
        <f>G31+G33</f>
        <v>2511.2740000000003</v>
      </c>
      <c r="H35" s="83">
        <f>H31+H33</f>
        <v>-52.622</v>
      </c>
      <c r="I35" s="83">
        <f>I31+I33</f>
        <v>45.647999999999996</v>
      </c>
      <c r="J35" s="59">
        <f>SUM(J31:J33)</f>
        <v>2504.3</v>
      </c>
      <c r="K35" s="82">
        <f>K31+K33</f>
        <v>6.6</v>
      </c>
      <c r="L35" s="83">
        <f>L31+L33</f>
        <v>10.45</v>
      </c>
      <c r="M35" s="83">
        <f>M31+M33</f>
        <v>97.35</v>
      </c>
      <c r="N35" s="59">
        <f>SUM(N31:N33)</f>
        <v>114.39999999999999</v>
      </c>
      <c r="O35" s="82">
        <f>O31+O33</f>
        <v>164</v>
      </c>
      <c r="P35" s="83">
        <f>P31+P33</f>
        <v>-30</v>
      </c>
      <c r="Q35" s="83">
        <f>Q31+Q33</f>
        <v>79</v>
      </c>
      <c r="R35" s="59">
        <f>SUM(R31:R33)</f>
        <v>213</v>
      </c>
      <c r="S35" s="82">
        <f>S31+S33</f>
        <v>-818</v>
      </c>
      <c r="T35" s="83">
        <f>T31+T33</f>
        <v>-775</v>
      </c>
      <c r="U35" s="83">
        <f>U31+U33</f>
        <v>-1927</v>
      </c>
      <c r="V35" s="59">
        <f>SUM(V31:V33)</f>
        <v>-3520</v>
      </c>
    </row>
    <row r="36" spans="1:22" ht="13.5">
      <c r="A36" s="24" t="s">
        <v>92</v>
      </c>
      <c r="B36" s="3"/>
      <c r="C36" s="84"/>
      <c r="D36" s="85"/>
      <c r="E36" s="85"/>
      <c r="F36" s="64"/>
      <c r="G36" s="84"/>
      <c r="H36" s="85"/>
      <c r="I36" s="85"/>
      <c r="J36" s="64"/>
      <c r="K36" s="72"/>
      <c r="L36" s="28"/>
      <c r="M36" s="28"/>
      <c r="N36" s="64"/>
      <c r="O36" s="72"/>
      <c r="P36" s="28"/>
      <c r="Q36" s="28"/>
      <c r="R36" s="64"/>
      <c r="S36" s="84" t="s">
        <v>7</v>
      </c>
      <c r="T36" s="85" t="s">
        <v>7</v>
      </c>
      <c r="U36" s="85" t="s">
        <v>7</v>
      </c>
      <c r="V36" s="64"/>
    </row>
    <row r="38" spans="1:22" ht="13.5">
      <c r="A38" s="1"/>
      <c r="B38" s="1"/>
      <c r="C38" s="50"/>
      <c r="D38" s="51" t="s">
        <v>22</v>
      </c>
      <c r="E38" s="52"/>
      <c r="F38" s="53"/>
      <c r="G38" s="68"/>
      <c r="H38" s="69" t="s">
        <v>20</v>
      </c>
      <c r="I38" s="70"/>
      <c r="J38" s="53"/>
      <c r="K38" s="50"/>
      <c r="L38" s="51" t="s">
        <v>128</v>
      </c>
      <c r="M38" s="52"/>
      <c r="N38" s="53"/>
      <c r="O38" s="50"/>
      <c r="P38" s="51" t="s">
        <v>15</v>
      </c>
      <c r="Q38" s="52"/>
      <c r="R38" s="73"/>
      <c r="S38" s="76"/>
      <c r="T38" s="77" t="s">
        <v>129</v>
      </c>
      <c r="U38" s="78"/>
      <c r="V38" s="73"/>
    </row>
    <row r="39" spans="1:22" ht="13.5">
      <c r="A39" s="1"/>
      <c r="B39" s="1"/>
      <c r="C39" s="54" t="s">
        <v>211</v>
      </c>
      <c r="D39" s="55" t="s">
        <v>212</v>
      </c>
      <c r="E39" s="55" t="s">
        <v>213</v>
      </c>
      <c r="F39" s="56" t="s">
        <v>24</v>
      </c>
      <c r="G39" s="54" t="s">
        <v>211</v>
      </c>
      <c r="H39" s="55" t="s">
        <v>212</v>
      </c>
      <c r="I39" s="55" t="s">
        <v>213</v>
      </c>
      <c r="J39" s="56" t="s">
        <v>24</v>
      </c>
      <c r="K39" s="54" t="s">
        <v>211</v>
      </c>
      <c r="L39" s="55" t="s">
        <v>212</v>
      </c>
      <c r="M39" s="55" t="s">
        <v>213</v>
      </c>
      <c r="N39" s="56" t="s">
        <v>24</v>
      </c>
      <c r="O39" s="54" t="s">
        <v>211</v>
      </c>
      <c r="P39" s="55" t="s">
        <v>212</v>
      </c>
      <c r="Q39" s="55" t="s">
        <v>213</v>
      </c>
      <c r="R39" s="56" t="s">
        <v>24</v>
      </c>
      <c r="S39" s="54" t="s">
        <v>211</v>
      </c>
      <c r="T39" s="55" t="s">
        <v>212</v>
      </c>
      <c r="U39" s="55" t="s">
        <v>213</v>
      </c>
      <c r="V39" s="56" t="s">
        <v>24</v>
      </c>
    </row>
    <row r="40" spans="1:22" ht="13.5">
      <c r="A40" s="17" t="s">
        <v>68</v>
      </c>
      <c r="B40" s="23" t="s">
        <v>69</v>
      </c>
      <c r="C40" s="57">
        <v>857</v>
      </c>
      <c r="D40" s="9">
        <v>839</v>
      </c>
      <c r="E40" s="9">
        <v>820</v>
      </c>
      <c r="F40" s="58">
        <f>SUM(C40:E40)</f>
        <v>2516</v>
      </c>
      <c r="G40" s="57">
        <v>456</v>
      </c>
      <c r="H40" s="9">
        <v>422</v>
      </c>
      <c r="I40" s="9">
        <v>427</v>
      </c>
      <c r="J40" s="58">
        <f>SUM(G40:I40)</f>
        <v>1305</v>
      </c>
      <c r="K40" s="57">
        <v>310</v>
      </c>
      <c r="L40" s="9">
        <v>402</v>
      </c>
      <c r="M40" s="9">
        <v>369</v>
      </c>
      <c r="N40" s="58">
        <f>SUM(K40:M40)</f>
        <v>1081</v>
      </c>
      <c r="O40" s="57">
        <v>184</v>
      </c>
      <c r="P40" s="9">
        <v>190</v>
      </c>
      <c r="Q40" s="9">
        <v>171</v>
      </c>
      <c r="R40" s="58">
        <f>SUM(O40:Q40)</f>
        <v>545</v>
      </c>
      <c r="S40" s="57">
        <v>45</v>
      </c>
      <c r="T40" s="9">
        <v>41</v>
      </c>
      <c r="U40" s="9">
        <v>48</v>
      </c>
      <c r="V40" s="58">
        <f>SUM(S40:U40)</f>
        <v>134</v>
      </c>
    </row>
    <row r="41" spans="1:22" ht="13.5">
      <c r="A41" s="17" t="s">
        <v>7</v>
      </c>
      <c r="B41" s="23" t="s">
        <v>70</v>
      </c>
      <c r="C41" s="57">
        <v>0</v>
      </c>
      <c r="D41" s="9">
        <v>0</v>
      </c>
      <c r="E41" s="9">
        <v>0</v>
      </c>
      <c r="F41" s="59">
        <f>SUM(C41:E41)</f>
        <v>0</v>
      </c>
      <c r="G41" s="57">
        <v>0</v>
      </c>
      <c r="H41" s="9">
        <v>0</v>
      </c>
      <c r="I41" s="9">
        <v>0</v>
      </c>
      <c r="J41" s="59">
        <f>SUM(G41:I41)</f>
        <v>0</v>
      </c>
      <c r="K41" s="57">
        <v>0</v>
      </c>
      <c r="L41" s="9">
        <v>0</v>
      </c>
      <c r="M41" s="9">
        <v>0</v>
      </c>
      <c r="N41" s="59">
        <f>SUM(K41:M41)</f>
        <v>0</v>
      </c>
      <c r="O41" s="57">
        <v>0</v>
      </c>
      <c r="P41" s="9">
        <v>0</v>
      </c>
      <c r="Q41" s="9">
        <v>0</v>
      </c>
      <c r="R41" s="59">
        <f>SUM(O41:Q41)</f>
        <v>0</v>
      </c>
      <c r="S41" s="57">
        <v>0</v>
      </c>
      <c r="T41" s="9">
        <v>0</v>
      </c>
      <c r="U41" s="9">
        <v>0</v>
      </c>
      <c r="V41" s="59">
        <f>SUM(S41:U41)</f>
        <v>0</v>
      </c>
    </row>
    <row r="42" spans="1:22" ht="13.5">
      <c r="A42" s="14" t="s">
        <v>71</v>
      </c>
      <c r="B42" s="3"/>
      <c r="C42" s="60">
        <f aca="true" t="shared" si="6" ref="C42:V42">SUM(C40:C41)</f>
        <v>857</v>
      </c>
      <c r="D42" s="26">
        <f t="shared" si="6"/>
        <v>839</v>
      </c>
      <c r="E42" s="26">
        <f t="shared" si="6"/>
        <v>820</v>
      </c>
      <c r="F42" s="61">
        <f t="shared" si="6"/>
        <v>2516</v>
      </c>
      <c r="G42" s="60">
        <f t="shared" si="6"/>
        <v>456</v>
      </c>
      <c r="H42" s="26">
        <f t="shared" si="6"/>
        <v>422</v>
      </c>
      <c r="I42" s="26">
        <f t="shared" si="6"/>
        <v>427</v>
      </c>
      <c r="J42" s="61">
        <f t="shared" si="6"/>
        <v>1305</v>
      </c>
      <c r="K42" s="60">
        <f t="shared" si="6"/>
        <v>310</v>
      </c>
      <c r="L42" s="26">
        <f t="shared" si="6"/>
        <v>402</v>
      </c>
      <c r="M42" s="26">
        <f t="shared" si="6"/>
        <v>369</v>
      </c>
      <c r="N42" s="61">
        <f t="shared" si="6"/>
        <v>1081</v>
      </c>
      <c r="O42" s="60">
        <f t="shared" si="6"/>
        <v>184</v>
      </c>
      <c r="P42" s="26">
        <f t="shared" si="6"/>
        <v>190</v>
      </c>
      <c r="Q42" s="26">
        <f t="shared" si="6"/>
        <v>171</v>
      </c>
      <c r="R42" s="61">
        <f t="shared" si="6"/>
        <v>545</v>
      </c>
      <c r="S42" s="60">
        <f t="shared" si="6"/>
        <v>45</v>
      </c>
      <c r="T42" s="26">
        <f t="shared" si="6"/>
        <v>41</v>
      </c>
      <c r="U42" s="26">
        <f t="shared" si="6"/>
        <v>48</v>
      </c>
      <c r="V42" s="61">
        <f t="shared" si="6"/>
        <v>134</v>
      </c>
    </row>
    <row r="43" spans="1:22" ht="9.75" customHeight="1">
      <c r="A43" s="17"/>
      <c r="B43" s="3"/>
      <c r="C43" s="57"/>
      <c r="D43" s="9"/>
      <c r="E43" s="9"/>
      <c r="F43" s="62"/>
      <c r="G43" s="57"/>
      <c r="H43" s="9"/>
      <c r="I43" s="9"/>
      <c r="J43" s="62"/>
      <c r="K43" s="57"/>
      <c r="L43" s="9"/>
      <c r="M43" s="9"/>
      <c r="N43" s="62"/>
      <c r="O43" s="57"/>
      <c r="P43" s="9"/>
      <c r="Q43" s="9"/>
      <c r="R43" s="62"/>
      <c r="S43" s="57"/>
      <c r="T43" s="9"/>
      <c r="U43" s="9"/>
      <c r="V43" s="62"/>
    </row>
    <row r="44" spans="1:22" ht="13.5">
      <c r="A44" s="17" t="s">
        <v>72</v>
      </c>
      <c r="B44" s="3"/>
      <c r="C44" s="57">
        <v>204</v>
      </c>
      <c r="D44" s="9">
        <v>186</v>
      </c>
      <c r="E44" s="9">
        <v>207</v>
      </c>
      <c r="F44" s="59">
        <f>SUM(C44:E44)</f>
        <v>597</v>
      </c>
      <c r="G44" s="57">
        <v>88</v>
      </c>
      <c r="H44" s="9">
        <v>99</v>
      </c>
      <c r="I44" s="9">
        <v>99</v>
      </c>
      <c r="J44" s="59">
        <f>SUM(G44:I44)</f>
        <v>286</v>
      </c>
      <c r="K44" s="57">
        <v>55</v>
      </c>
      <c r="L44" s="9">
        <v>53</v>
      </c>
      <c r="M44" s="9">
        <v>48</v>
      </c>
      <c r="N44" s="59">
        <f>SUM(K44:M44)</f>
        <v>156</v>
      </c>
      <c r="O44" s="57">
        <v>11</v>
      </c>
      <c r="P44" s="9">
        <v>23</v>
      </c>
      <c r="Q44" s="9">
        <v>16</v>
      </c>
      <c r="R44" s="59">
        <f>SUM(O44:Q44)</f>
        <v>50</v>
      </c>
      <c r="S44" s="57">
        <v>8</v>
      </c>
      <c r="T44" s="9">
        <v>16</v>
      </c>
      <c r="U44" s="9">
        <v>16</v>
      </c>
      <c r="V44" s="59">
        <f>SUM(S44:U44)</f>
        <v>40</v>
      </c>
    </row>
    <row r="45" spans="1:22" ht="9.75" customHeight="1">
      <c r="A45" s="17"/>
      <c r="B45" s="3"/>
      <c r="C45" s="63"/>
      <c r="D45" s="8"/>
      <c r="E45" s="8"/>
      <c r="F45" s="64"/>
      <c r="G45" s="63"/>
      <c r="H45" s="8"/>
      <c r="I45" s="8"/>
      <c r="J45" s="64"/>
      <c r="K45" s="63"/>
      <c r="L45" s="8"/>
      <c r="M45" s="8"/>
      <c r="N45" s="64"/>
      <c r="O45" s="63"/>
      <c r="P45" s="8"/>
      <c r="Q45" s="8"/>
      <c r="R45" s="64"/>
      <c r="S45" s="63"/>
      <c r="T45" s="8"/>
      <c r="U45" s="8"/>
      <c r="V45" s="64"/>
    </row>
    <row r="46" spans="1:22" ht="13.5">
      <c r="A46" s="14" t="s">
        <v>73</v>
      </c>
      <c r="B46" s="3"/>
      <c r="C46" s="57">
        <f aca="true" t="shared" si="7" ref="C46:V46">C42-C44</f>
        <v>653</v>
      </c>
      <c r="D46" s="9">
        <f t="shared" si="7"/>
        <v>653</v>
      </c>
      <c r="E46" s="9">
        <f t="shared" si="7"/>
        <v>613</v>
      </c>
      <c r="F46" s="58">
        <f t="shared" si="7"/>
        <v>1919</v>
      </c>
      <c r="G46" s="57">
        <f t="shared" si="7"/>
        <v>368</v>
      </c>
      <c r="H46" s="9">
        <f t="shared" si="7"/>
        <v>323</v>
      </c>
      <c r="I46" s="9">
        <f t="shared" si="7"/>
        <v>328</v>
      </c>
      <c r="J46" s="58">
        <f t="shared" si="7"/>
        <v>1019</v>
      </c>
      <c r="K46" s="57">
        <f t="shared" si="7"/>
        <v>255</v>
      </c>
      <c r="L46" s="9">
        <f t="shared" si="7"/>
        <v>349</v>
      </c>
      <c r="M46" s="9">
        <f t="shared" si="7"/>
        <v>321</v>
      </c>
      <c r="N46" s="58">
        <f t="shared" si="7"/>
        <v>925</v>
      </c>
      <c r="O46" s="57">
        <f t="shared" si="7"/>
        <v>173</v>
      </c>
      <c r="P46" s="9">
        <f t="shared" si="7"/>
        <v>167</v>
      </c>
      <c r="Q46" s="9">
        <f t="shared" si="7"/>
        <v>155</v>
      </c>
      <c r="R46" s="58">
        <f t="shared" si="7"/>
        <v>495</v>
      </c>
      <c r="S46" s="57">
        <f t="shared" si="7"/>
        <v>37</v>
      </c>
      <c r="T46" s="9">
        <f t="shared" si="7"/>
        <v>25</v>
      </c>
      <c r="U46" s="9">
        <f t="shared" si="7"/>
        <v>32</v>
      </c>
      <c r="V46" s="58">
        <f t="shared" si="7"/>
        <v>94</v>
      </c>
    </row>
    <row r="47" spans="1:22" ht="13.5">
      <c r="A47" s="17" t="s">
        <v>74</v>
      </c>
      <c r="B47" s="3"/>
      <c r="C47" s="57">
        <v>127</v>
      </c>
      <c r="D47" s="9">
        <v>130</v>
      </c>
      <c r="E47" s="9">
        <v>138</v>
      </c>
      <c r="F47" s="59">
        <f>SUM(C47:E47)</f>
        <v>395</v>
      </c>
      <c r="G47" s="57">
        <v>94</v>
      </c>
      <c r="H47" s="9">
        <v>96</v>
      </c>
      <c r="I47" s="9">
        <f>237-I48+I53</f>
        <v>94</v>
      </c>
      <c r="J47" s="59">
        <f>SUM(G47:I47)</f>
        <v>284</v>
      </c>
      <c r="K47" s="57">
        <v>90</v>
      </c>
      <c r="L47" s="9">
        <v>85</v>
      </c>
      <c r="M47" s="9">
        <v>98</v>
      </c>
      <c r="N47" s="59">
        <f>SUM(K47:M47)</f>
        <v>273</v>
      </c>
      <c r="O47" s="57">
        <v>25</v>
      </c>
      <c r="P47" s="9">
        <v>26</v>
      </c>
      <c r="Q47" s="9">
        <v>27</v>
      </c>
      <c r="R47" s="59">
        <f>SUM(O47:Q47)</f>
        <v>78</v>
      </c>
      <c r="S47" s="57">
        <v>1</v>
      </c>
      <c r="T47" s="9">
        <v>1</v>
      </c>
      <c r="U47" s="9">
        <v>2</v>
      </c>
      <c r="V47" s="59">
        <f>SUM(S47:U47)</f>
        <v>4</v>
      </c>
    </row>
    <row r="48" spans="1:22" ht="13.5">
      <c r="A48" s="17" t="s">
        <v>75</v>
      </c>
      <c r="B48" s="3"/>
      <c r="C48" s="57">
        <v>111</v>
      </c>
      <c r="D48" s="9">
        <v>110</v>
      </c>
      <c r="E48" s="9">
        <v>112</v>
      </c>
      <c r="F48" s="59">
        <f>SUM(C48:E48)</f>
        <v>333</v>
      </c>
      <c r="G48" s="57">
        <v>141</v>
      </c>
      <c r="H48" s="9">
        <v>143</v>
      </c>
      <c r="I48" s="9">
        <v>142</v>
      </c>
      <c r="J48" s="59">
        <f>SUM(G48:I48)</f>
        <v>426</v>
      </c>
      <c r="K48" s="57">
        <v>134</v>
      </c>
      <c r="L48" s="9">
        <v>135</v>
      </c>
      <c r="M48" s="9">
        <v>135</v>
      </c>
      <c r="N48" s="59">
        <f>SUM(K48:M48)</f>
        <v>404</v>
      </c>
      <c r="O48" s="57">
        <v>48</v>
      </c>
      <c r="P48" s="9">
        <v>49</v>
      </c>
      <c r="Q48" s="9">
        <v>49</v>
      </c>
      <c r="R48" s="59">
        <f>SUM(O48:Q48)</f>
        <v>146</v>
      </c>
      <c r="S48" s="57">
        <v>7</v>
      </c>
      <c r="T48" s="9">
        <v>7</v>
      </c>
      <c r="U48" s="9">
        <v>7</v>
      </c>
      <c r="V48" s="59">
        <f>SUM(S48:U48)</f>
        <v>21</v>
      </c>
    </row>
    <row r="49" spans="1:22" ht="10.5" customHeight="1">
      <c r="A49" s="17" t="s">
        <v>7</v>
      </c>
      <c r="B49" s="3"/>
      <c r="C49" s="63"/>
      <c r="D49" s="8"/>
      <c r="E49" s="8"/>
      <c r="F49" s="64"/>
      <c r="G49" s="63"/>
      <c r="H49" s="8"/>
      <c r="I49" s="8"/>
      <c r="J49" s="64"/>
      <c r="K49" s="63"/>
      <c r="L49" s="8"/>
      <c r="M49" s="8"/>
      <c r="N49" s="64"/>
      <c r="O49" s="63"/>
      <c r="P49" s="8"/>
      <c r="Q49" s="8"/>
      <c r="R49" s="64"/>
      <c r="S49" s="63"/>
      <c r="T49" s="8"/>
      <c r="U49" s="8"/>
      <c r="V49" s="64"/>
    </row>
    <row r="50" spans="1:22" ht="13.5">
      <c r="A50" s="14" t="s">
        <v>76</v>
      </c>
      <c r="B50" s="3"/>
      <c r="C50" s="57">
        <f aca="true" t="shared" si="8" ref="C50:V50">C46-C47-C48</f>
        <v>415</v>
      </c>
      <c r="D50" s="9">
        <f t="shared" si="8"/>
        <v>413</v>
      </c>
      <c r="E50" s="9">
        <f t="shared" si="8"/>
        <v>363</v>
      </c>
      <c r="F50" s="66">
        <f t="shared" si="8"/>
        <v>1191</v>
      </c>
      <c r="G50" s="57">
        <f t="shared" si="8"/>
        <v>133</v>
      </c>
      <c r="H50" s="9">
        <f t="shared" si="8"/>
        <v>84</v>
      </c>
      <c r="I50" s="9">
        <f t="shared" si="8"/>
        <v>92</v>
      </c>
      <c r="J50" s="66">
        <f t="shared" si="8"/>
        <v>309</v>
      </c>
      <c r="K50" s="57">
        <f t="shared" si="8"/>
        <v>31</v>
      </c>
      <c r="L50" s="9">
        <f t="shared" si="8"/>
        <v>129</v>
      </c>
      <c r="M50" s="9">
        <f t="shared" si="8"/>
        <v>88</v>
      </c>
      <c r="N50" s="66">
        <f t="shared" si="8"/>
        <v>248</v>
      </c>
      <c r="O50" s="57">
        <f t="shared" si="8"/>
        <v>100</v>
      </c>
      <c r="P50" s="9">
        <f t="shared" si="8"/>
        <v>92</v>
      </c>
      <c r="Q50" s="9">
        <f t="shared" si="8"/>
        <v>79</v>
      </c>
      <c r="R50" s="66">
        <f t="shared" si="8"/>
        <v>271</v>
      </c>
      <c r="S50" s="57">
        <f t="shared" si="8"/>
        <v>29</v>
      </c>
      <c r="T50" s="9">
        <f t="shared" si="8"/>
        <v>17</v>
      </c>
      <c r="U50" s="9">
        <f t="shared" si="8"/>
        <v>23</v>
      </c>
      <c r="V50" s="66">
        <f t="shared" si="8"/>
        <v>69</v>
      </c>
    </row>
    <row r="51" spans="1:22" ht="10.5" customHeight="1">
      <c r="A51" s="3"/>
      <c r="B51" s="3"/>
      <c r="C51" s="80"/>
      <c r="D51" s="81"/>
      <c r="E51" s="81"/>
      <c r="F51" s="62"/>
      <c r="G51" s="80"/>
      <c r="H51" s="81"/>
      <c r="I51" s="81"/>
      <c r="J51" s="62"/>
      <c r="K51" s="80"/>
      <c r="L51" s="81"/>
      <c r="M51" s="81"/>
      <c r="N51" s="62"/>
      <c r="O51" s="80"/>
      <c r="P51" s="81"/>
      <c r="Q51" s="81"/>
      <c r="R51" s="62"/>
      <c r="S51" s="80"/>
      <c r="T51" s="81"/>
      <c r="U51" s="81"/>
      <c r="V51" s="62"/>
    </row>
    <row r="52" spans="1:22" ht="13.5">
      <c r="A52" s="17" t="s">
        <v>77</v>
      </c>
      <c r="B52" s="3"/>
      <c r="C52" s="57">
        <v>0</v>
      </c>
      <c r="D52" s="9">
        <v>0</v>
      </c>
      <c r="E52" s="9">
        <v>0</v>
      </c>
      <c r="F52" s="59">
        <f>SUM(C52:E52)</f>
        <v>0</v>
      </c>
      <c r="G52" s="57">
        <v>0</v>
      </c>
      <c r="H52" s="9">
        <v>0</v>
      </c>
      <c r="I52" s="9">
        <v>0</v>
      </c>
      <c r="J52" s="59">
        <f>SUM(G52:I52)</f>
        <v>0</v>
      </c>
      <c r="K52" s="57">
        <v>0</v>
      </c>
      <c r="L52" s="9">
        <v>0</v>
      </c>
      <c r="M52" s="9">
        <v>0</v>
      </c>
      <c r="N52" s="59">
        <f>SUM(K52:M52)</f>
        <v>0</v>
      </c>
      <c r="O52" s="57">
        <v>0</v>
      </c>
      <c r="P52" s="9">
        <v>0</v>
      </c>
      <c r="Q52" s="9">
        <v>0</v>
      </c>
      <c r="R52" s="59">
        <f>SUM(O52:Q52)</f>
        <v>0</v>
      </c>
      <c r="S52" s="57">
        <v>0</v>
      </c>
      <c r="T52" s="9">
        <v>0</v>
      </c>
      <c r="U52" s="9">
        <v>0</v>
      </c>
      <c r="V52" s="59">
        <f>SUM(S52:U52)</f>
        <v>0</v>
      </c>
    </row>
    <row r="53" spans="1:22" ht="13.5">
      <c r="A53" s="17" t="s">
        <v>78</v>
      </c>
      <c r="B53" s="3"/>
      <c r="C53" s="57">
        <v>-5</v>
      </c>
      <c r="D53" s="9">
        <v>-5</v>
      </c>
      <c r="E53" s="9">
        <v>-5</v>
      </c>
      <c r="F53" s="59">
        <f>SUM(C53:E53)</f>
        <v>-15</v>
      </c>
      <c r="G53" s="57">
        <v>-1</v>
      </c>
      <c r="H53" s="9">
        <v>-1</v>
      </c>
      <c r="I53" s="9">
        <v>-1</v>
      </c>
      <c r="J53" s="59">
        <f>SUM(G53:I53)</f>
        <v>-3</v>
      </c>
      <c r="K53" s="57">
        <v>-3</v>
      </c>
      <c r="L53" s="9">
        <v>-3</v>
      </c>
      <c r="M53" s="9">
        <v>-3</v>
      </c>
      <c r="N53" s="59">
        <f>SUM(K53:M53)</f>
        <v>-9</v>
      </c>
      <c r="O53" s="57">
        <v>-1</v>
      </c>
      <c r="P53" s="9">
        <v>-1</v>
      </c>
      <c r="Q53" s="9">
        <v>-1</v>
      </c>
      <c r="R53" s="59">
        <f>SUM(O53:Q53)</f>
        <v>-3</v>
      </c>
      <c r="S53" s="57">
        <v>0</v>
      </c>
      <c r="T53" s="9">
        <v>0</v>
      </c>
      <c r="U53" s="9">
        <v>0</v>
      </c>
      <c r="V53" s="59">
        <f>SUM(S53:U53)</f>
        <v>0</v>
      </c>
    </row>
    <row r="54" spans="1:22" ht="13.5">
      <c r="A54" s="17" t="s">
        <v>79</v>
      </c>
      <c r="B54" s="3"/>
      <c r="C54" s="57">
        <v>55</v>
      </c>
      <c r="D54" s="9">
        <v>42</v>
      </c>
      <c r="E54" s="9">
        <v>47</v>
      </c>
      <c r="F54" s="59">
        <f>SUM(C54:E54)</f>
        <v>144</v>
      </c>
      <c r="G54" s="57">
        <v>9</v>
      </c>
      <c r="H54" s="9">
        <v>57</v>
      </c>
      <c r="I54" s="9">
        <v>30</v>
      </c>
      <c r="J54" s="59">
        <f>SUM(G54:I54)</f>
        <v>96</v>
      </c>
      <c r="K54" s="57">
        <v>26</v>
      </c>
      <c r="L54" s="9">
        <v>25</v>
      </c>
      <c r="M54" s="9">
        <v>22</v>
      </c>
      <c r="N54" s="59">
        <f>SUM(K54:M54)</f>
        <v>73</v>
      </c>
      <c r="O54" s="57">
        <v>4</v>
      </c>
      <c r="P54" s="9">
        <v>11</v>
      </c>
      <c r="Q54" s="9">
        <v>14</v>
      </c>
      <c r="R54" s="59">
        <f>SUM(O54:Q54)</f>
        <v>29</v>
      </c>
      <c r="S54" s="57">
        <v>0</v>
      </c>
      <c r="T54" s="9">
        <v>1</v>
      </c>
      <c r="U54" s="9">
        <v>0</v>
      </c>
      <c r="V54" s="59">
        <f>SUM(S54:U54)</f>
        <v>1</v>
      </c>
    </row>
    <row r="55" spans="1:22" ht="9.75" customHeight="1">
      <c r="A55" s="17"/>
      <c r="B55" s="3"/>
      <c r="C55" s="57"/>
      <c r="D55" s="9"/>
      <c r="E55" s="9"/>
      <c r="F55" s="62"/>
      <c r="G55" s="57"/>
      <c r="H55" s="9"/>
      <c r="I55" s="9"/>
      <c r="J55" s="62"/>
      <c r="K55" s="57" t="s">
        <v>7</v>
      </c>
      <c r="L55" s="9" t="s">
        <v>7</v>
      </c>
      <c r="M55" s="9" t="s">
        <v>7</v>
      </c>
      <c r="N55" s="62"/>
      <c r="O55" s="57"/>
      <c r="P55" s="9"/>
      <c r="Q55" s="9"/>
      <c r="R55" s="62"/>
      <c r="S55" s="57"/>
      <c r="T55" s="9"/>
      <c r="U55" s="9"/>
      <c r="V55" s="62"/>
    </row>
    <row r="56" spans="1:22" ht="13.5">
      <c r="A56" s="17" t="s">
        <v>80</v>
      </c>
      <c r="B56" s="3"/>
      <c r="C56" s="57"/>
      <c r="D56" s="9"/>
      <c r="E56" s="9"/>
      <c r="F56" s="62"/>
      <c r="G56" s="57"/>
      <c r="H56" s="9"/>
      <c r="I56" s="9"/>
      <c r="J56" s="62"/>
      <c r="K56" s="57"/>
      <c r="L56" s="9"/>
      <c r="M56" s="9"/>
      <c r="N56" s="62"/>
      <c r="O56" s="57"/>
      <c r="P56" s="9"/>
      <c r="Q56" s="9"/>
      <c r="R56" s="62"/>
      <c r="S56" s="57"/>
      <c r="T56" s="9"/>
      <c r="U56" s="9"/>
      <c r="V56" s="62"/>
    </row>
    <row r="57" spans="1:22" ht="13.5">
      <c r="A57" s="17" t="s">
        <v>81</v>
      </c>
      <c r="B57" s="3"/>
      <c r="C57" s="57">
        <v>0</v>
      </c>
      <c r="D57" s="9">
        <v>0</v>
      </c>
      <c r="E57" s="9">
        <v>0</v>
      </c>
      <c r="F57" s="59">
        <f>SUM(C57:E57)</f>
        <v>0</v>
      </c>
      <c r="G57" s="57">
        <v>0</v>
      </c>
      <c r="H57" s="9">
        <v>0</v>
      </c>
      <c r="I57" s="9">
        <v>0</v>
      </c>
      <c r="J57" s="59">
        <f>SUM(G57:I57)</f>
        <v>0</v>
      </c>
      <c r="K57" s="57">
        <v>0</v>
      </c>
      <c r="L57" s="9">
        <v>0</v>
      </c>
      <c r="M57" s="9">
        <v>0</v>
      </c>
      <c r="N57" s="59">
        <f>SUM(K57:M57)</f>
        <v>0</v>
      </c>
      <c r="O57" s="57">
        <v>0</v>
      </c>
      <c r="P57" s="9">
        <v>0</v>
      </c>
      <c r="Q57" s="9">
        <v>0</v>
      </c>
      <c r="R57" s="59">
        <f>SUM(O57:Q57)</f>
        <v>0</v>
      </c>
      <c r="S57" s="57">
        <v>0</v>
      </c>
      <c r="T57" s="9">
        <v>0</v>
      </c>
      <c r="U57" s="9">
        <v>0</v>
      </c>
      <c r="V57" s="59">
        <f>SUM(S57:U57)</f>
        <v>0</v>
      </c>
    </row>
    <row r="58" spans="1:22" ht="11.25" customHeight="1">
      <c r="A58" s="17"/>
      <c r="B58" s="3"/>
      <c r="C58" s="63"/>
      <c r="D58" s="8"/>
      <c r="E58" s="8"/>
      <c r="F58" s="64"/>
      <c r="G58" s="63"/>
      <c r="H58" s="8"/>
      <c r="I58" s="8"/>
      <c r="J58" s="64"/>
      <c r="K58" s="63"/>
      <c r="L58" s="8"/>
      <c r="M58" s="8"/>
      <c r="N58" s="64"/>
      <c r="O58" s="63"/>
      <c r="P58" s="8"/>
      <c r="Q58" s="8"/>
      <c r="R58" s="64"/>
      <c r="S58" s="63"/>
      <c r="T58" s="8"/>
      <c r="U58" s="8"/>
      <c r="V58" s="64"/>
    </row>
    <row r="59" spans="1:22" ht="13.5">
      <c r="A59" s="14" t="s">
        <v>82</v>
      </c>
      <c r="B59" s="3"/>
      <c r="C59" s="57">
        <f aca="true" t="shared" si="9" ref="C59:V59">C50+C52+C53+C54+C57</f>
        <v>465</v>
      </c>
      <c r="D59" s="9">
        <f t="shared" si="9"/>
        <v>450</v>
      </c>
      <c r="E59" s="9">
        <f t="shared" si="9"/>
        <v>405</v>
      </c>
      <c r="F59" s="66">
        <f t="shared" si="9"/>
        <v>1320</v>
      </c>
      <c r="G59" s="57">
        <f t="shared" si="9"/>
        <v>141</v>
      </c>
      <c r="H59" s="9">
        <f t="shared" si="9"/>
        <v>140</v>
      </c>
      <c r="I59" s="9">
        <f t="shared" si="9"/>
        <v>121</v>
      </c>
      <c r="J59" s="66">
        <f t="shared" si="9"/>
        <v>402</v>
      </c>
      <c r="K59" s="57">
        <f t="shared" si="9"/>
        <v>54</v>
      </c>
      <c r="L59" s="9">
        <f t="shared" si="9"/>
        <v>151</v>
      </c>
      <c r="M59" s="9">
        <f t="shared" si="9"/>
        <v>107</v>
      </c>
      <c r="N59" s="66">
        <f t="shared" si="9"/>
        <v>312</v>
      </c>
      <c r="O59" s="57">
        <f t="shared" si="9"/>
        <v>103</v>
      </c>
      <c r="P59" s="9">
        <f t="shared" si="9"/>
        <v>102</v>
      </c>
      <c r="Q59" s="9">
        <f t="shared" si="9"/>
        <v>92</v>
      </c>
      <c r="R59" s="66">
        <f t="shared" si="9"/>
        <v>297</v>
      </c>
      <c r="S59" s="57">
        <f t="shared" si="9"/>
        <v>29</v>
      </c>
      <c r="T59" s="9">
        <f t="shared" si="9"/>
        <v>18</v>
      </c>
      <c r="U59" s="9">
        <f t="shared" si="9"/>
        <v>23</v>
      </c>
      <c r="V59" s="66">
        <f t="shared" si="9"/>
        <v>70</v>
      </c>
    </row>
    <row r="60" spans="1:22" ht="10.5" customHeight="1">
      <c r="A60" s="17"/>
      <c r="B60" s="3"/>
      <c r="C60" s="57"/>
      <c r="D60" s="9"/>
      <c r="E60" s="9"/>
      <c r="F60" s="62"/>
      <c r="G60" s="57"/>
      <c r="H60" s="9"/>
      <c r="I60" s="9"/>
      <c r="J60" s="62"/>
      <c r="K60" s="57"/>
      <c r="L60" s="9"/>
      <c r="M60" s="9"/>
      <c r="N60" s="62"/>
      <c r="O60" s="57"/>
      <c r="P60" s="9"/>
      <c r="Q60" s="9"/>
      <c r="R60" s="62"/>
      <c r="S60" s="57"/>
      <c r="T60" s="9"/>
      <c r="U60" s="9"/>
      <c r="V60" s="62"/>
    </row>
    <row r="61" spans="1:22" ht="13.5">
      <c r="A61" s="17" t="s">
        <v>83</v>
      </c>
      <c r="B61" s="23" t="s">
        <v>84</v>
      </c>
      <c r="C61" s="57">
        <v>0</v>
      </c>
      <c r="D61" s="9">
        <v>0</v>
      </c>
      <c r="E61" s="9">
        <v>0</v>
      </c>
      <c r="F61" s="59">
        <f>SUM(C61:E61)</f>
        <v>0</v>
      </c>
      <c r="G61" s="57">
        <v>0</v>
      </c>
      <c r="H61" s="9">
        <v>0</v>
      </c>
      <c r="I61" s="9">
        <v>0</v>
      </c>
      <c r="J61" s="59">
        <f>SUM(G61:I61)</f>
        <v>0</v>
      </c>
      <c r="K61" s="57">
        <v>0</v>
      </c>
      <c r="L61" s="9">
        <v>0</v>
      </c>
      <c r="M61" s="9">
        <v>0</v>
      </c>
      <c r="N61" s="59">
        <f>SUM(K61:M61)</f>
        <v>0</v>
      </c>
      <c r="O61" s="57">
        <v>0</v>
      </c>
      <c r="P61" s="9">
        <v>0</v>
      </c>
      <c r="Q61" s="9">
        <v>0</v>
      </c>
      <c r="R61" s="59">
        <f>SUM(O61:Q61)</f>
        <v>0</v>
      </c>
      <c r="S61" s="57">
        <v>0</v>
      </c>
      <c r="T61" s="9">
        <v>0</v>
      </c>
      <c r="U61" s="9">
        <v>0</v>
      </c>
      <c r="V61" s="59">
        <f>SUM(S61:U61)</f>
        <v>0</v>
      </c>
    </row>
    <row r="62" spans="1:22" ht="13.5">
      <c r="A62" s="17" t="s">
        <v>7</v>
      </c>
      <c r="B62" s="23" t="s">
        <v>69</v>
      </c>
      <c r="C62" s="57">
        <v>1</v>
      </c>
      <c r="D62" s="9">
        <v>1</v>
      </c>
      <c r="E62" s="9">
        <v>0</v>
      </c>
      <c r="F62" s="59">
        <f>SUM(C62:E62)</f>
        <v>2</v>
      </c>
      <c r="G62" s="57">
        <v>0</v>
      </c>
      <c r="H62" s="9">
        <v>0</v>
      </c>
      <c r="I62" s="9">
        <v>5</v>
      </c>
      <c r="J62" s="59">
        <f>SUM(G62:I62)</f>
        <v>5</v>
      </c>
      <c r="K62" s="57">
        <v>0</v>
      </c>
      <c r="L62" s="9">
        <v>0</v>
      </c>
      <c r="M62" s="9">
        <v>-1</v>
      </c>
      <c r="N62" s="59">
        <f>SUM(K62:M62)</f>
        <v>-1</v>
      </c>
      <c r="O62" s="57">
        <v>0</v>
      </c>
      <c r="P62" s="9">
        <v>0</v>
      </c>
      <c r="Q62" s="9">
        <v>0</v>
      </c>
      <c r="R62" s="59">
        <f>SUM(O62:Q62)</f>
        <v>0</v>
      </c>
      <c r="S62" s="57">
        <v>0</v>
      </c>
      <c r="T62" s="9">
        <v>0</v>
      </c>
      <c r="U62" s="9">
        <v>0</v>
      </c>
      <c r="V62" s="59">
        <f>SUM(S62:U62)</f>
        <v>0</v>
      </c>
    </row>
    <row r="63" spans="1:22" ht="13.5">
      <c r="A63" s="14" t="s">
        <v>85</v>
      </c>
      <c r="B63" s="3"/>
      <c r="C63" s="60">
        <f aca="true" t="shared" si="10" ref="C63:V63">SUM(C61:C62)</f>
        <v>1</v>
      </c>
      <c r="D63" s="26">
        <f t="shared" si="10"/>
        <v>1</v>
      </c>
      <c r="E63" s="26">
        <f t="shared" si="10"/>
        <v>0</v>
      </c>
      <c r="F63" s="67">
        <f t="shared" si="10"/>
        <v>2</v>
      </c>
      <c r="G63" s="60">
        <f t="shared" si="10"/>
        <v>0</v>
      </c>
      <c r="H63" s="26">
        <f t="shared" si="10"/>
        <v>0</v>
      </c>
      <c r="I63" s="26">
        <f t="shared" si="10"/>
        <v>5</v>
      </c>
      <c r="J63" s="67">
        <f t="shared" si="10"/>
        <v>5</v>
      </c>
      <c r="K63" s="60">
        <f t="shared" si="10"/>
        <v>0</v>
      </c>
      <c r="L63" s="26">
        <f t="shared" si="10"/>
        <v>0</v>
      </c>
      <c r="M63" s="26">
        <f t="shared" si="10"/>
        <v>-1</v>
      </c>
      <c r="N63" s="67">
        <f t="shared" si="10"/>
        <v>-1</v>
      </c>
      <c r="O63" s="60">
        <f t="shared" si="10"/>
        <v>0</v>
      </c>
      <c r="P63" s="26">
        <f t="shared" si="10"/>
        <v>0</v>
      </c>
      <c r="Q63" s="26">
        <f t="shared" si="10"/>
        <v>0</v>
      </c>
      <c r="R63" s="67">
        <f t="shared" si="10"/>
        <v>0</v>
      </c>
      <c r="S63" s="60">
        <f t="shared" si="10"/>
        <v>0</v>
      </c>
      <c r="T63" s="26">
        <f t="shared" si="10"/>
        <v>0</v>
      </c>
      <c r="U63" s="26">
        <f t="shared" si="10"/>
        <v>0</v>
      </c>
      <c r="V63" s="67">
        <f t="shared" si="10"/>
        <v>0</v>
      </c>
    </row>
    <row r="64" spans="1:22" ht="10.5" customHeight="1">
      <c r="A64" s="17"/>
      <c r="B64" s="3"/>
      <c r="C64" s="57"/>
      <c r="D64" s="9"/>
      <c r="E64" s="9"/>
      <c r="F64" s="62"/>
      <c r="G64" s="57"/>
      <c r="H64" s="9"/>
      <c r="I64" s="9"/>
      <c r="J64" s="62"/>
      <c r="K64" s="57"/>
      <c r="L64" s="9"/>
      <c r="M64" s="9"/>
      <c r="N64" s="62"/>
      <c r="O64" s="57"/>
      <c r="P64" s="9"/>
      <c r="Q64" s="9"/>
      <c r="R64" s="62"/>
      <c r="S64" s="57"/>
      <c r="T64" s="9"/>
      <c r="U64" s="9"/>
      <c r="V64" s="62"/>
    </row>
    <row r="65" spans="1:22" ht="13.5">
      <c r="A65" s="14" t="s">
        <v>86</v>
      </c>
      <c r="B65" s="3"/>
      <c r="C65" s="57">
        <f aca="true" t="shared" si="11" ref="C65:V65">C59+C63</f>
        <v>466</v>
      </c>
      <c r="D65" s="9">
        <f t="shared" si="11"/>
        <v>451</v>
      </c>
      <c r="E65" s="9">
        <f t="shared" si="11"/>
        <v>405</v>
      </c>
      <c r="F65" s="66">
        <f t="shared" si="11"/>
        <v>1322</v>
      </c>
      <c r="G65" s="57">
        <f t="shared" si="11"/>
        <v>141</v>
      </c>
      <c r="H65" s="9">
        <f t="shared" si="11"/>
        <v>140</v>
      </c>
      <c r="I65" s="9">
        <f t="shared" si="11"/>
        <v>126</v>
      </c>
      <c r="J65" s="66">
        <f t="shared" si="11"/>
        <v>407</v>
      </c>
      <c r="K65" s="57">
        <f t="shared" si="11"/>
        <v>54</v>
      </c>
      <c r="L65" s="9">
        <f t="shared" si="11"/>
        <v>151</v>
      </c>
      <c r="M65" s="9">
        <f t="shared" si="11"/>
        <v>106</v>
      </c>
      <c r="N65" s="66">
        <f t="shared" si="11"/>
        <v>311</v>
      </c>
      <c r="O65" s="57">
        <f t="shared" si="11"/>
        <v>103</v>
      </c>
      <c r="P65" s="9">
        <f t="shared" si="11"/>
        <v>102</v>
      </c>
      <c r="Q65" s="9">
        <f t="shared" si="11"/>
        <v>92</v>
      </c>
      <c r="R65" s="66">
        <f t="shared" si="11"/>
        <v>297</v>
      </c>
      <c r="S65" s="57">
        <f t="shared" si="11"/>
        <v>29</v>
      </c>
      <c r="T65" s="9">
        <f t="shared" si="11"/>
        <v>18</v>
      </c>
      <c r="U65" s="9">
        <f t="shared" si="11"/>
        <v>23</v>
      </c>
      <c r="V65" s="66">
        <f t="shared" si="11"/>
        <v>70</v>
      </c>
    </row>
    <row r="66" spans="1:22" ht="13.5">
      <c r="A66" s="17" t="s">
        <v>87</v>
      </c>
      <c r="B66" s="3"/>
      <c r="C66" s="57">
        <v>0</v>
      </c>
      <c r="D66" s="9">
        <v>0</v>
      </c>
      <c r="E66" s="9">
        <v>0</v>
      </c>
      <c r="F66" s="59">
        <f>SUM(C66:E66)</f>
        <v>0</v>
      </c>
      <c r="G66" s="57">
        <v>0</v>
      </c>
      <c r="H66" s="9">
        <v>0</v>
      </c>
      <c r="I66" s="9">
        <v>0</v>
      </c>
      <c r="J66" s="59">
        <f>SUM(G66:I66)</f>
        <v>0</v>
      </c>
      <c r="K66" s="57">
        <v>0</v>
      </c>
      <c r="L66" s="9">
        <v>0</v>
      </c>
      <c r="M66" s="9">
        <v>0</v>
      </c>
      <c r="N66" s="59">
        <f>SUM(K66:M66)</f>
        <v>0</v>
      </c>
      <c r="O66" s="57">
        <v>0</v>
      </c>
      <c r="P66" s="9">
        <v>0</v>
      </c>
      <c r="Q66" s="9">
        <v>0</v>
      </c>
      <c r="R66" s="59">
        <f>SUM(O66:Q66)</f>
        <v>0</v>
      </c>
      <c r="S66" s="57">
        <v>0</v>
      </c>
      <c r="T66" s="9">
        <v>0</v>
      </c>
      <c r="U66" s="9">
        <v>0</v>
      </c>
      <c r="V66" s="59">
        <f>SUM(S66:U66)</f>
        <v>0</v>
      </c>
    </row>
    <row r="67" spans="1:22" ht="13.5">
      <c r="A67" s="17"/>
      <c r="B67" s="3"/>
      <c r="C67" s="63"/>
      <c r="D67" s="8"/>
      <c r="E67" s="8"/>
      <c r="F67" s="64"/>
      <c r="G67" s="63"/>
      <c r="H67" s="8"/>
      <c r="I67" s="8"/>
      <c r="J67" s="64"/>
      <c r="K67" s="63"/>
      <c r="L67" s="8"/>
      <c r="M67" s="8"/>
      <c r="N67" s="64"/>
      <c r="O67" s="63"/>
      <c r="P67" s="8"/>
      <c r="Q67" s="8"/>
      <c r="R67" s="64"/>
      <c r="S67" s="63"/>
      <c r="T67" s="8"/>
      <c r="U67" s="8"/>
      <c r="V67" s="64"/>
    </row>
    <row r="68" spans="1:22" ht="13.5">
      <c r="A68" s="14" t="s">
        <v>88</v>
      </c>
      <c r="B68" s="3"/>
      <c r="C68" s="57">
        <f>C65+C66</f>
        <v>466</v>
      </c>
      <c r="D68" s="9">
        <f>D65+D66</f>
        <v>451</v>
      </c>
      <c r="E68" s="9">
        <f>E65+E66</f>
        <v>405</v>
      </c>
      <c r="F68" s="59">
        <f>SUM(F65:F66)</f>
        <v>1322</v>
      </c>
      <c r="G68" s="57">
        <f>G65+G66</f>
        <v>141</v>
      </c>
      <c r="H68" s="9">
        <f>H65+H66</f>
        <v>140</v>
      </c>
      <c r="I68" s="9">
        <f>I65+I66</f>
        <v>126</v>
      </c>
      <c r="J68" s="59">
        <f>SUM(J65:J66)</f>
        <v>407</v>
      </c>
      <c r="K68" s="57">
        <f>K65+K66</f>
        <v>54</v>
      </c>
      <c r="L68" s="9">
        <f>L65+L66</f>
        <v>151</v>
      </c>
      <c r="M68" s="9">
        <f>M65+M66</f>
        <v>106</v>
      </c>
      <c r="N68" s="59">
        <f>SUM(N65:N66)</f>
        <v>311</v>
      </c>
      <c r="O68" s="57">
        <f>O65+O66</f>
        <v>103</v>
      </c>
      <c r="P68" s="9">
        <f>P65+P66</f>
        <v>102</v>
      </c>
      <c r="Q68" s="9">
        <f>Q65+Q66</f>
        <v>92</v>
      </c>
      <c r="R68" s="59">
        <f>SUM(R65:R66)</f>
        <v>297</v>
      </c>
      <c r="S68" s="57">
        <f>S65+S66</f>
        <v>29</v>
      </c>
      <c r="T68" s="9">
        <f>T65+T66</f>
        <v>18</v>
      </c>
      <c r="U68" s="9">
        <f>U65+U66</f>
        <v>23</v>
      </c>
      <c r="V68" s="59">
        <f>SUM(V65:V66)</f>
        <v>70</v>
      </c>
    </row>
    <row r="69" spans="1:22" ht="13.5">
      <c r="A69" s="14" t="s">
        <v>89</v>
      </c>
      <c r="B69" s="3"/>
      <c r="C69" s="57"/>
      <c r="D69" s="9"/>
      <c r="E69" s="9"/>
      <c r="F69" s="62"/>
      <c r="G69" s="57"/>
      <c r="H69" s="9"/>
      <c r="I69" s="9"/>
      <c r="J69" s="62"/>
      <c r="K69" s="57"/>
      <c r="L69" s="9"/>
      <c r="M69" s="9"/>
      <c r="N69" s="62"/>
      <c r="O69" s="57"/>
      <c r="P69" s="9"/>
      <c r="Q69" s="9"/>
      <c r="R69" s="62"/>
      <c r="S69" s="57"/>
      <c r="T69" s="9"/>
      <c r="U69" s="9"/>
      <c r="V69" s="62"/>
    </row>
    <row r="70" spans="1:22" ht="13.5">
      <c r="A70" s="17" t="s">
        <v>90</v>
      </c>
      <c r="B70" s="3"/>
      <c r="C70" s="57">
        <v>0</v>
      </c>
      <c r="D70" s="9">
        <f>A112</f>
        <v>0</v>
      </c>
      <c r="E70" s="9">
        <f>B112</f>
        <v>0</v>
      </c>
      <c r="F70" s="59">
        <f>SUM(C70:E70)</f>
        <v>0</v>
      </c>
      <c r="G70" s="57">
        <v>0</v>
      </c>
      <c r="H70" s="9">
        <v>0</v>
      </c>
      <c r="I70" s="9">
        <v>0</v>
      </c>
      <c r="J70" s="59">
        <f>SUM(G70:I70)</f>
        <v>0</v>
      </c>
      <c r="K70" s="57">
        <v>0</v>
      </c>
      <c r="L70" s="9">
        <v>0</v>
      </c>
      <c r="M70" s="9">
        <v>0</v>
      </c>
      <c r="N70" s="59">
        <f>SUM(K70:M70)</f>
        <v>0</v>
      </c>
      <c r="O70" s="57">
        <v>0</v>
      </c>
      <c r="P70" s="9">
        <v>0</v>
      </c>
      <c r="Q70" s="9">
        <v>0</v>
      </c>
      <c r="R70" s="59">
        <f>SUM(O70:Q70)</f>
        <v>0</v>
      </c>
      <c r="S70" s="57">
        <v>0</v>
      </c>
      <c r="T70" s="9">
        <v>0</v>
      </c>
      <c r="U70" s="9">
        <v>0</v>
      </c>
      <c r="V70" s="59">
        <f>SUM(S70:U70)</f>
        <v>0</v>
      </c>
    </row>
    <row r="71" spans="1:22" ht="13.5">
      <c r="A71" s="17"/>
      <c r="B71" s="3"/>
      <c r="C71" s="63"/>
      <c r="D71" s="8"/>
      <c r="E71" s="8"/>
      <c r="F71" s="64"/>
      <c r="G71" s="63"/>
      <c r="H71" s="8"/>
      <c r="I71" s="8"/>
      <c r="J71" s="64"/>
      <c r="K71" s="63"/>
      <c r="L71" s="8"/>
      <c r="M71" s="8"/>
      <c r="N71" s="64"/>
      <c r="O71" s="63"/>
      <c r="P71" s="8"/>
      <c r="Q71" s="8"/>
      <c r="R71" s="64"/>
      <c r="S71" s="63"/>
      <c r="T71" s="8"/>
      <c r="U71" s="8"/>
      <c r="V71" s="64"/>
    </row>
    <row r="72" spans="1:22" ht="13.5">
      <c r="A72" s="24" t="s">
        <v>91</v>
      </c>
      <c r="B72" s="3"/>
      <c r="C72" s="82">
        <f>C68+C70</f>
        <v>466</v>
      </c>
      <c r="D72" s="83">
        <f>D68+D70</f>
        <v>451</v>
      </c>
      <c r="E72" s="83">
        <f>E68+E70</f>
        <v>405</v>
      </c>
      <c r="F72" s="59">
        <f>SUM(F68:F70)</f>
        <v>1322</v>
      </c>
      <c r="G72" s="82">
        <f>G68+G70</f>
        <v>141</v>
      </c>
      <c r="H72" s="83">
        <f>H68+H70</f>
        <v>140</v>
      </c>
      <c r="I72" s="83">
        <f>I68+I70</f>
        <v>126</v>
      </c>
      <c r="J72" s="59">
        <f>SUM(J68:J70)</f>
        <v>407</v>
      </c>
      <c r="K72" s="82">
        <f>K68+K70</f>
        <v>54</v>
      </c>
      <c r="L72" s="83">
        <f>L68+L70</f>
        <v>151</v>
      </c>
      <c r="M72" s="83">
        <f>M68+M70</f>
        <v>106</v>
      </c>
      <c r="N72" s="59">
        <f>SUM(N68:N70)</f>
        <v>311</v>
      </c>
      <c r="O72" s="82">
        <f>O68+O70</f>
        <v>103</v>
      </c>
      <c r="P72" s="83">
        <f>P68+P70</f>
        <v>102</v>
      </c>
      <c r="Q72" s="83">
        <f>Q68+Q70</f>
        <v>92</v>
      </c>
      <c r="R72" s="59">
        <f>SUM(R68:R70)</f>
        <v>297</v>
      </c>
      <c r="S72" s="82">
        <f>S68+S70</f>
        <v>29</v>
      </c>
      <c r="T72" s="83">
        <f>T68+T70</f>
        <v>18</v>
      </c>
      <c r="U72" s="83">
        <f>U68+U70</f>
        <v>23</v>
      </c>
      <c r="V72" s="59">
        <f>SUM(V68:V70)</f>
        <v>70</v>
      </c>
    </row>
    <row r="73" spans="1:22" ht="13.5">
      <c r="A73" s="24" t="s">
        <v>92</v>
      </c>
      <c r="B73" s="3"/>
      <c r="C73" s="72"/>
      <c r="D73" s="28"/>
      <c r="E73" s="28"/>
      <c r="F73" s="64"/>
      <c r="G73" s="72"/>
      <c r="H73" s="28"/>
      <c r="I73" s="28"/>
      <c r="J73" s="64"/>
      <c r="K73" s="72"/>
      <c r="L73" s="28"/>
      <c r="M73" s="28"/>
      <c r="N73" s="64"/>
      <c r="O73" s="88"/>
      <c r="P73" s="28"/>
      <c r="Q73" s="28"/>
      <c r="R73" s="64"/>
      <c r="S73" s="88"/>
      <c r="T73" s="28"/>
      <c r="U73" s="28"/>
      <c r="V73" s="64"/>
    </row>
    <row r="75" spans="1:22" ht="13.5">
      <c r="A75" s="1"/>
      <c r="B75" s="1"/>
      <c r="C75" s="50"/>
      <c r="D75" s="51" t="s">
        <v>21</v>
      </c>
      <c r="E75" s="52"/>
      <c r="F75" s="53"/>
      <c r="G75" s="68"/>
      <c r="H75" s="69" t="s">
        <v>18</v>
      </c>
      <c r="I75" s="70"/>
      <c r="J75" s="53"/>
      <c r="K75" s="50"/>
      <c r="L75" s="51" t="s">
        <v>130</v>
      </c>
      <c r="M75" s="52"/>
      <c r="N75" s="53"/>
      <c r="O75" s="50"/>
      <c r="P75" s="51" t="s">
        <v>23</v>
      </c>
      <c r="Q75" s="52"/>
      <c r="R75" s="73"/>
      <c r="S75" s="76"/>
      <c r="T75" s="77" t="s">
        <v>16</v>
      </c>
      <c r="U75" s="78"/>
      <c r="V75" s="73"/>
    </row>
    <row r="76" spans="1:22" ht="13.5">
      <c r="A76" s="1"/>
      <c r="B76" s="1"/>
      <c r="C76" s="54" t="s">
        <v>211</v>
      </c>
      <c r="D76" s="55" t="s">
        <v>212</v>
      </c>
      <c r="E76" s="55" t="s">
        <v>213</v>
      </c>
      <c r="F76" s="56" t="s">
        <v>24</v>
      </c>
      <c r="G76" s="54" t="s">
        <v>211</v>
      </c>
      <c r="H76" s="55" t="s">
        <v>212</v>
      </c>
      <c r="I76" s="55" t="s">
        <v>213</v>
      </c>
      <c r="J76" s="56" t="s">
        <v>24</v>
      </c>
      <c r="K76" s="54" t="s">
        <v>211</v>
      </c>
      <c r="L76" s="55" t="s">
        <v>212</v>
      </c>
      <c r="M76" s="55" t="s">
        <v>213</v>
      </c>
      <c r="N76" s="56" t="s">
        <v>24</v>
      </c>
      <c r="O76" s="54" t="s">
        <v>211</v>
      </c>
      <c r="P76" s="55" t="s">
        <v>212</v>
      </c>
      <c r="Q76" s="55" t="s">
        <v>213</v>
      </c>
      <c r="R76" s="56" t="s">
        <v>24</v>
      </c>
      <c r="S76" s="54" t="s">
        <v>211</v>
      </c>
      <c r="T76" s="55" t="s">
        <v>212</v>
      </c>
      <c r="U76" s="55" t="s">
        <v>213</v>
      </c>
      <c r="V76" s="56" t="s">
        <v>24</v>
      </c>
    </row>
    <row r="77" spans="1:22" ht="13.5">
      <c r="A77" s="17" t="s">
        <v>68</v>
      </c>
      <c r="B77" s="23" t="s">
        <v>69</v>
      </c>
      <c r="C77" s="57">
        <v>159</v>
      </c>
      <c r="D77" s="9">
        <v>214</v>
      </c>
      <c r="E77" s="9">
        <v>92</v>
      </c>
      <c r="F77" s="58">
        <f>SUM(C77:E77)</f>
        <v>465</v>
      </c>
      <c r="G77" s="57">
        <v>728</v>
      </c>
      <c r="H77" s="9">
        <v>823</v>
      </c>
      <c r="I77" s="9">
        <v>639</v>
      </c>
      <c r="J77" s="58">
        <f>SUM(G77:I77)</f>
        <v>2190</v>
      </c>
      <c r="K77" s="57">
        <v>446</v>
      </c>
      <c r="L77" s="9">
        <v>340</v>
      </c>
      <c r="M77" s="9">
        <v>192</v>
      </c>
      <c r="N77" s="58">
        <f>SUM(K77:M77)</f>
        <v>978</v>
      </c>
      <c r="O77" s="57">
        <v>114</v>
      </c>
      <c r="P77" s="9">
        <v>136</v>
      </c>
      <c r="Q77" s="9">
        <v>151</v>
      </c>
      <c r="R77" s="58">
        <f>SUM(O77:Q77)</f>
        <v>401</v>
      </c>
      <c r="S77" s="57">
        <v>1469</v>
      </c>
      <c r="T77" s="9">
        <v>3831</v>
      </c>
      <c r="U77" s="9">
        <v>8485</v>
      </c>
      <c r="V77" s="58">
        <f>SUM(S77:U77)</f>
        <v>13785</v>
      </c>
    </row>
    <row r="78" spans="1:22" ht="13.5">
      <c r="A78" s="17" t="s">
        <v>7</v>
      </c>
      <c r="B78" s="23" t="s">
        <v>70</v>
      </c>
      <c r="C78" s="57">
        <v>0</v>
      </c>
      <c r="D78" s="9">
        <v>0</v>
      </c>
      <c r="E78" s="9">
        <v>0</v>
      </c>
      <c r="F78" s="59">
        <f>SUM(C78:E78)</f>
        <v>0</v>
      </c>
      <c r="G78" s="57">
        <v>0</v>
      </c>
      <c r="H78" s="9">
        <v>0</v>
      </c>
      <c r="I78" s="9">
        <v>0</v>
      </c>
      <c r="J78" s="59">
        <f>SUM(G78:I78)</f>
        <v>0</v>
      </c>
      <c r="K78" s="57">
        <v>0</v>
      </c>
      <c r="L78" s="9">
        <v>0</v>
      </c>
      <c r="M78" s="9">
        <v>0</v>
      </c>
      <c r="N78" s="59">
        <f>SUM(K78:M78)</f>
        <v>0</v>
      </c>
      <c r="O78" s="57">
        <v>0</v>
      </c>
      <c r="P78" s="9">
        <v>0</v>
      </c>
      <c r="Q78" s="9">
        <v>0</v>
      </c>
      <c r="R78" s="59">
        <f>SUM(O78:Q78)</f>
        <v>0</v>
      </c>
      <c r="S78" s="57">
        <v>0</v>
      </c>
      <c r="T78" s="9">
        <v>0</v>
      </c>
      <c r="U78" s="9">
        <v>0</v>
      </c>
      <c r="V78" s="59">
        <f>SUM(S78:U78)</f>
        <v>0</v>
      </c>
    </row>
    <row r="79" spans="1:22" ht="13.5">
      <c r="A79" s="14" t="s">
        <v>71</v>
      </c>
      <c r="B79" s="3"/>
      <c r="C79" s="60">
        <f aca="true" t="shared" si="12" ref="C79:V79">SUM(C77:C78)</f>
        <v>159</v>
      </c>
      <c r="D79" s="26">
        <f t="shared" si="12"/>
        <v>214</v>
      </c>
      <c r="E79" s="26">
        <f t="shared" si="12"/>
        <v>92</v>
      </c>
      <c r="F79" s="61">
        <f t="shared" si="12"/>
        <v>465</v>
      </c>
      <c r="G79" s="60">
        <f t="shared" si="12"/>
        <v>728</v>
      </c>
      <c r="H79" s="26">
        <f t="shared" si="12"/>
        <v>823</v>
      </c>
      <c r="I79" s="26">
        <f t="shared" si="12"/>
        <v>639</v>
      </c>
      <c r="J79" s="61">
        <f t="shared" si="12"/>
        <v>2190</v>
      </c>
      <c r="K79" s="60">
        <f t="shared" si="12"/>
        <v>446</v>
      </c>
      <c r="L79" s="26">
        <f t="shared" si="12"/>
        <v>340</v>
      </c>
      <c r="M79" s="26">
        <f t="shared" si="12"/>
        <v>192</v>
      </c>
      <c r="N79" s="61">
        <f t="shared" si="12"/>
        <v>978</v>
      </c>
      <c r="O79" s="60">
        <f t="shared" si="12"/>
        <v>114</v>
      </c>
      <c r="P79" s="26">
        <f t="shared" si="12"/>
        <v>136</v>
      </c>
      <c r="Q79" s="26">
        <f t="shared" si="12"/>
        <v>151</v>
      </c>
      <c r="R79" s="61">
        <f t="shared" si="12"/>
        <v>401</v>
      </c>
      <c r="S79" s="60">
        <f t="shared" si="12"/>
        <v>1469</v>
      </c>
      <c r="T79" s="26">
        <f t="shared" si="12"/>
        <v>3831</v>
      </c>
      <c r="U79" s="26">
        <f t="shared" si="12"/>
        <v>8485</v>
      </c>
      <c r="V79" s="61">
        <f t="shared" si="12"/>
        <v>13785</v>
      </c>
    </row>
    <row r="80" spans="1:22" ht="10.5" customHeight="1">
      <c r="A80" s="17"/>
      <c r="B80" s="3"/>
      <c r="C80" s="57"/>
      <c r="D80" s="9"/>
      <c r="E80" s="9"/>
      <c r="F80" s="62"/>
      <c r="G80" s="57"/>
      <c r="H80" s="9"/>
      <c r="I80" s="9"/>
      <c r="J80" s="62"/>
      <c r="K80" s="57"/>
      <c r="L80" s="9"/>
      <c r="M80" s="9"/>
      <c r="N80" s="62"/>
      <c r="O80" s="57"/>
      <c r="P80" s="9"/>
      <c r="Q80" s="9"/>
      <c r="R80" s="62"/>
      <c r="S80" s="57"/>
      <c r="T80" s="9"/>
      <c r="U80" s="9"/>
      <c r="V80" s="62"/>
    </row>
    <row r="81" spans="1:22" ht="13.5">
      <c r="A81" s="17" t="s">
        <v>72</v>
      </c>
      <c r="B81" s="3"/>
      <c r="C81" s="57">
        <v>133</v>
      </c>
      <c r="D81" s="9">
        <v>177</v>
      </c>
      <c r="E81" s="9">
        <v>70</v>
      </c>
      <c r="F81" s="59">
        <f>SUM(C81:E81)</f>
        <v>380</v>
      </c>
      <c r="G81" s="57">
        <v>644</v>
      </c>
      <c r="H81" s="9">
        <v>694</v>
      </c>
      <c r="I81" s="9">
        <v>502</v>
      </c>
      <c r="J81" s="59">
        <f>SUM(G81:I81)</f>
        <v>1840</v>
      </c>
      <c r="K81" s="57">
        <v>350</v>
      </c>
      <c r="L81" s="9">
        <v>269</v>
      </c>
      <c r="M81" s="9">
        <v>142</v>
      </c>
      <c r="N81" s="59">
        <f>SUM(K81:M81)</f>
        <v>761</v>
      </c>
      <c r="O81" s="57">
        <v>111</v>
      </c>
      <c r="P81" s="9">
        <v>135</v>
      </c>
      <c r="Q81" s="9">
        <v>145</v>
      </c>
      <c r="R81" s="59">
        <f>SUM(O81:Q81)</f>
        <v>391</v>
      </c>
      <c r="S81" s="57">
        <f>1348-117</f>
        <v>1231</v>
      </c>
      <c r="T81" s="9">
        <f>2906-117</f>
        <v>2789</v>
      </c>
      <c r="U81" s="9">
        <f>6573-117</f>
        <v>6456</v>
      </c>
      <c r="V81" s="59">
        <f>SUM(S81:U81)</f>
        <v>10476</v>
      </c>
    </row>
    <row r="82" spans="1:22" ht="10.5" customHeight="1">
      <c r="A82" s="17"/>
      <c r="B82" s="3"/>
      <c r="C82" s="63"/>
      <c r="D82" s="8"/>
      <c r="E82" s="8"/>
      <c r="F82" s="64"/>
      <c r="G82" s="63"/>
      <c r="H82" s="8"/>
      <c r="I82" s="8"/>
      <c r="J82" s="64"/>
      <c r="K82" s="63"/>
      <c r="L82" s="8"/>
      <c r="M82" s="8"/>
      <c r="N82" s="64"/>
      <c r="O82" s="63"/>
      <c r="P82" s="8"/>
      <c r="Q82" s="8"/>
      <c r="R82" s="64"/>
      <c r="S82" s="63"/>
      <c r="T82" s="8" t="s">
        <v>7</v>
      </c>
      <c r="U82" s="8" t="s">
        <v>7</v>
      </c>
      <c r="V82" s="64"/>
    </row>
    <row r="83" spans="1:22" ht="13.5">
      <c r="A83" s="14" t="s">
        <v>73</v>
      </c>
      <c r="B83" s="3"/>
      <c r="C83" s="57">
        <f aca="true" t="shared" si="13" ref="C83:V83">C79-C81</f>
        <v>26</v>
      </c>
      <c r="D83" s="9">
        <f t="shared" si="13"/>
        <v>37</v>
      </c>
      <c r="E83" s="9">
        <f t="shared" si="13"/>
        <v>22</v>
      </c>
      <c r="F83" s="58">
        <f t="shared" si="13"/>
        <v>85</v>
      </c>
      <c r="G83" s="57">
        <f t="shared" si="13"/>
        <v>84</v>
      </c>
      <c r="H83" s="9">
        <f t="shared" si="13"/>
        <v>129</v>
      </c>
      <c r="I83" s="9">
        <f t="shared" si="13"/>
        <v>137</v>
      </c>
      <c r="J83" s="58">
        <f t="shared" si="13"/>
        <v>350</v>
      </c>
      <c r="K83" s="57">
        <f t="shared" si="13"/>
        <v>96</v>
      </c>
      <c r="L83" s="9">
        <f t="shared" si="13"/>
        <v>71</v>
      </c>
      <c r="M83" s="9">
        <f t="shared" si="13"/>
        <v>50</v>
      </c>
      <c r="N83" s="58">
        <f t="shared" si="13"/>
        <v>217</v>
      </c>
      <c r="O83" s="57">
        <f t="shared" si="13"/>
        <v>3</v>
      </c>
      <c r="P83" s="9">
        <f t="shared" si="13"/>
        <v>1</v>
      </c>
      <c r="Q83" s="9">
        <f t="shared" si="13"/>
        <v>6</v>
      </c>
      <c r="R83" s="58">
        <f t="shared" si="13"/>
        <v>10</v>
      </c>
      <c r="S83" s="57">
        <f t="shared" si="13"/>
        <v>238</v>
      </c>
      <c r="T83" s="9">
        <f t="shared" si="13"/>
        <v>1042</v>
      </c>
      <c r="U83" s="9">
        <f t="shared" si="13"/>
        <v>2029</v>
      </c>
      <c r="V83" s="58">
        <f t="shared" si="13"/>
        <v>3309</v>
      </c>
    </row>
    <row r="84" spans="1:22" ht="13.5">
      <c r="A84" s="17" t="s">
        <v>74</v>
      </c>
      <c r="B84" s="3"/>
      <c r="C84" s="57">
        <v>11</v>
      </c>
      <c r="D84" s="9">
        <v>8</v>
      </c>
      <c r="E84" s="9">
        <v>10</v>
      </c>
      <c r="F84" s="59">
        <f>SUM(C84:E84)</f>
        <v>29</v>
      </c>
      <c r="G84" s="57">
        <v>98</v>
      </c>
      <c r="H84" s="9">
        <v>123</v>
      </c>
      <c r="I84" s="9">
        <v>145</v>
      </c>
      <c r="J84" s="59">
        <f>SUM(G84:I84)</f>
        <v>366</v>
      </c>
      <c r="K84" s="57">
        <v>22</v>
      </c>
      <c r="L84" s="9">
        <v>20</v>
      </c>
      <c r="M84" s="9">
        <v>27</v>
      </c>
      <c r="N84" s="59">
        <f>SUM(K84:M84)</f>
        <v>69</v>
      </c>
      <c r="O84" s="57">
        <v>12</v>
      </c>
      <c r="P84" s="9">
        <v>18</v>
      </c>
      <c r="Q84" s="9">
        <v>15</v>
      </c>
      <c r="R84" s="59">
        <f>SUM(O84:Q84)</f>
        <v>45</v>
      </c>
      <c r="S84" s="57">
        <f>324-3512</f>
        <v>-3188</v>
      </c>
      <c r="T84" s="9">
        <f>399+1886</f>
        <v>2285</v>
      </c>
      <c r="U84" s="9">
        <f>435-2753</f>
        <v>-2318</v>
      </c>
      <c r="V84" s="59">
        <f>SUM(S84:U84)</f>
        <v>-3221</v>
      </c>
    </row>
    <row r="85" spans="1:22" ht="13.5">
      <c r="A85" s="17" t="s">
        <v>75</v>
      </c>
      <c r="B85" s="3"/>
      <c r="C85" s="57">
        <v>1</v>
      </c>
      <c r="D85" s="9">
        <v>1</v>
      </c>
      <c r="E85" s="9">
        <v>1</v>
      </c>
      <c r="F85" s="59">
        <f>SUM(C85:E85)</f>
        <v>3</v>
      </c>
      <c r="G85" s="57">
        <v>24</v>
      </c>
      <c r="H85" s="9">
        <v>23</v>
      </c>
      <c r="I85" s="9">
        <v>23</v>
      </c>
      <c r="J85" s="59">
        <f>SUM(G85:I85)</f>
        <v>70</v>
      </c>
      <c r="K85" s="57">
        <v>11</v>
      </c>
      <c r="L85" s="9">
        <v>12</v>
      </c>
      <c r="M85" s="9">
        <v>12</v>
      </c>
      <c r="N85" s="59">
        <f>SUM(K85:M85)</f>
        <v>35</v>
      </c>
      <c r="O85" s="57">
        <v>7</v>
      </c>
      <c r="P85" s="9">
        <v>7</v>
      </c>
      <c r="Q85" s="9">
        <v>7</v>
      </c>
      <c r="R85" s="59">
        <f>SUM(O85:Q85)</f>
        <v>21</v>
      </c>
      <c r="S85" s="57">
        <v>141</v>
      </c>
      <c r="T85" s="9">
        <v>141</v>
      </c>
      <c r="U85" s="9">
        <v>141</v>
      </c>
      <c r="V85" s="59">
        <f>SUM(S85:U85)</f>
        <v>423</v>
      </c>
    </row>
    <row r="86" spans="1:22" ht="10.5" customHeight="1">
      <c r="A86" s="17" t="s">
        <v>7</v>
      </c>
      <c r="B86" s="3"/>
      <c r="C86" s="63"/>
      <c r="D86" s="8"/>
      <c r="E86" s="8"/>
      <c r="F86" s="64"/>
      <c r="G86" s="63" t="s">
        <v>7</v>
      </c>
      <c r="H86" s="8" t="s">
        <v>7</v>
      </c>
      <c r="I86" s="8" t="s">
        <v>7</v>
      </c>
      <c r="J86" s="64"/>
      <c r="K86" s="63" t="s">
        <v>7</v>
      </c>
      <c r="L86" s="8" t="s">
        <v>7</v>
      </c>
      <c r="M86" s="8" t="s">
        <v>7</v>
      </c>
      <c r="N86" s="64"/>
      <c r="O86" s="63"/>
      <c r="P86" s="8"/>
      <c r="Q86" s="8"/>
      <c r="R86" s="64"/>
      <c r="S86" s="63"/>
      <c r="T86" s="8" t="s">
        <v>7</v>
      </c>
      <c r="U86" s="8" t="s">
        <v>7</v>
      </c>
      <c r="V86" s="64"/>
    </row>
    <row r="87" spans="1:22" ht="13.5">
      <c r="A87" s="14" t="s">
        <v>76</v>
      </c>
      <c r="B87" s="3"/>
      <c r="C87" s="57">
        <f aca="true" t="shared" si="14" ref="C87:V87">C83-C84-C85</f>
        <v>14</v>
      </c>
      <c r="D87" s="9">
        <f t="shared" si="14"/>
        <v>28</v>
      </c>
      <c r="E87" s="9">
        <f t="shared" si="14"/>
        <v>11</v>
      </c>
      <c r="F87" s="66">
        <f t="shared" si="14"/>
        <v>53</v>
      </c>
      <c r="G87" s="57">
        <f t="shared" si="14"/>
        <v>-38</v>
      </c>
      <c r="H87" s="9">
        <f t="shared" si="14"/>
        <v>-17</v>
      </c>
      <c r="I87" s="9">
        <f t="shared" si="14"/>
        <v>-31</v>
      </c>
      <c r="J87" s="66">
        <f t="shared" si="14"/>
        <v>-86</v>
      </c>
      <c r="K87" s="57">
        <f t="shared" si="14"/>
        <v>63</v>
      </c>
      <c r="L87" s="9">
        <f t="shared" si="14"/>
        <v>39</v>
      </c>
      <c r="M87" s="9">
        <f t="shared" si="14"/>
        <v>11</v>
      </c>
      <c r="N87" s="66">
        <f t="shared" si="14"/>
        <v>113</v>
      </c>
      <c r="O87" s="57">
        <f t="shared" si="14"/>
        <v>-16</v>
      </c>
      <c r="P87" s="9">
        <f t="shared" si="14"/>
        <v>-24</v>
      </c>
      <c r="Q87" s="9">
        <f t="shared" si="14"/>
        <v>-16</v>
      </c>
      <c r="R87" s="66">
        <f t="shared" si="14"/>
        <v>-56</v>
      </c>
      <c r="S87" s="57">
        <f t="shared" si="14"/>
        <v>3285</v>
      </c>
      <c r="T87" s="9">
        <f t="shared" si="14"/>
        <v>-1384</v>
      </c>
      <c r="U87" s="9">
        <f t="shared" si="14"/>
        <v>4206</v>
      </c>
      <c r="V87" s="66">
        <f t="shared" si="14"/>
        <v>6107</v>
      </c>
    </row>
    <row r="88" spans="1:22" ht="13.5">
      <c r="A88" s="3"/>
      <c r="B88" s="3"/>
      <c r="C88" s="80"/>
      <c r="D88" s="81"/>
      <c r="E88" s="81"/>
      <c r="F88" s="62"/>
      <c r="G88" s="80"/>
      <c r="H88" s="81"/>
      <c r="I88" s="81"/>
      <c r="J88" s="62"/>
      <c r="K88" s="80"/>
      <c r="L88" s="81"/>
      <c r="M88" s="81"/>
      <c r="N88" s="62"/>
      <c r="O88" s="80"/>
      <c r="P88" s="81"/>
      <c r="Q88" s="81"/>
      <c r="R88" s="62"/>
      <c r="S88" s="80"/>
      <c r="T88" s="81"/>
      <c r="U88" s="81"/>
      <c r="V88" s="62"/>
    </row>
    <row r="89" spans="1:22" ht="13.5">
      <c r="A89" s="17" t="s">
        <v>77</v>
      </c>
      <c r="B89" s="3"/>
      <c r="C89" s="57">
        <v>0</v>
      </c>
      <c r="D89" s="9">
        <v>0</v>
      </c>
      <c r="E89" s="9">
        <v>0</v>
      </c>
      <c r="F89" s="59">
        <f>SUM(C89:E89)</f>
        <v>0</v>
      </c>
      <c r="G89" s="57">
        <v>0</v>
      </c>
      <c r="H89" s="9">
        <v>0</v>
      </c>
      <c r="I89" s="9">
        <v>0</v>
      </c>
      <c r="J89" s="59">
        <f>SUM(G89:I89)</f>
        <v>0</v>
      </c>
      <c r="K89" s="57">
        <v>0</v>
      </c>
      <c r="L89" s="9">
        <v>0</v>
      </c>
      <c r="M89" s="9">
        <v>0</v>
      </c>
      <c r="N89" s="59">
        <f>SUM(K89:M89)</f>
        <v>0</v>
      </c>
      <c r="O89" s="57">
        <v>0</v>
      </c>
      <c r="P89" s="9">
        <v>0</v>
      </c>
      <c r="Q89" s="9">
        <v>0</v>
      </c>
      <c r="R89" s="59">
        <f>SUM(O89:Q89)</f>
        <v>0</v>
      </c>
      <c r="S89" s="57">
        <v>0</v>
      </c>
      <c r="T89" s="9">
        <v>0</v>
      </c>
      <c r="U89" s="9">
        <v>0</v>
      </c>
      <c r="V89" s="59">
        <f>SUM(S89:U89)</f>
        <v>0</v>
      </c>
    </row>
    <row r="90" spans="1:22" ht="13.5">
      <c r="A90" s="17" t="s">
        <v>78</v>
      </c>
      <c r="B90" s="3"/>
      <c r="C90" s="57">
        <v>0</v>
      </c>
      <c r="D90" s="9">
        <v>0</v>
      </c>
      <c r="E90" s="9">
        <v>0</v>
      </c>
      <c r="F90" s="59">
        <f>SUM(C90:E90)</f>
        <v>0</v>
      </c>
      <c r="G90" s="57">
        <v>0</v>
      </c>
      <c r="H90" s="9">
        <v>0</v>
      </c>
      <c r="I90" s="9">
        <v>0</v>
      </c>
      <c r="J90" s="59">
        <f>SUM(G90:I90)</f>
        <v>0</v>
      </c>
      <c r="K90" s="57">
        <v>0</v>
      </c>
      <c r="L90" s="9">
        <v>0</v>
      </c>
      <c r="M90" s="9">
        <v>0</v>
      </c>
      <c r="N90" s="59">
        <f>SUM(K90:M90)</f>
        <v>0</v>
      </c>
      <c r="O90" s="57">
        <v>0</v>
      </c>
      <c r="P90" s="9">
        <v>0</v>
      </c>
      <c r="Q90" s="9">
        <v>0</v>
      </c>
      <c r="R90" s="59">
        <f>SUM(O90:Q90)</f>
        <v>0</v>
      </c>
      <c r="S90" s="57">
        <v>0</v>
      </c>
      <c r="T90" s="9">
        <v>0</v>
      </c>
      <c r="U90" s="9">
        <v>0</v>
      </c>
      <c r="V90" s="59">
        <f>SUM(S90:U90)</f>
        <v>0</v>
      </c>
    </row>
    <row r="91" spans="1:22" ht="13.5">
      <c r="A91" s="17" t="s">
        <v>79</v>
      </c>
      <c r="B91" s="3"/>
      <c r="C91" s="57">
        <v>0</v>
      </c>
      <c r="D91" s="9">
        <v>0</v>
      </c>
      <c r="E91" s="9">
        <v>0</v>
      </c>
      <c r="F91" s="59">
        <f>SUM(C91:E91)</f>
        <v>0</v>
      </c>
      <c r="G91" s="57">
        <v>52</v>
      </c>
      <c r="H91" s="9">
        <v>52</v>
      </c>
      <c r="I91" s="9">
        <v>54</v>
      </c>
      <c r="J91" s="59">
        <f>SUM(G91:I91)</f>
        <v>158</v>
      </c>
      <c r="K91" s="57">
        <v>0</v>
      </c>
      <c r="L91" s="9">
        <v>0</v>
      </c>
      <c r="M91" s="9">
        <v>0</v>
      </c>
      <c r="N91" s="59">
        <f>SUM(K91:M91)</f>
        <v>0</v>
      </c>
      <c r="O91" s="57">
        <v>0</v>
      </c>
      <c r="P91" s="9">
        <v>0</v>
      </c>
      <c r="Q91" s="9">
        <v>0</v>
      </c>
      <c r="R91" s="59">
        <f>SUM(O91:Q91)</f>
        <v>0</v>
      </c>
      <c r="S91" s="57">
        <v>34</v>
      </c>
      <c r="T91" s="9">
        <v>0</v>
      </c>
      <c r="U91" s="9">
        <v>0</v>
      </c>
      <c r="V91" s="59">
        <f>SUM(S91:U91)</f>
        <v>34</v>
      </c>
    </row>
    <row r="92" spans="1:22" ht="10.5" customHeight="1">
      <c r="A92" s="17"/>
      <c r="B92" s="3"/>
      <c r="C92" s="57"/>
      <c r="D92" s="9"/>
      <c r="E92" s="9"/>
      <c r="F92" s="62"/>
      <c r="G92" s="57" t="s">
        <v>7</v>
      </c>
      <c r="H92" s="9" t="s">
        <v>7</v>
      </c>
      <c r="I92" s="9" t="s">
        <v>7</v>
      </c>
      <c r="J92" s="62"/>
      <c r="K92" s="57" t="s">
        <v>7</v>
      </c>
      <c r="L92" s="9" t="s">
        <v>7</v>
      </c>
      <c r="M92" s="9" t="s">
        <v>7</v>
      </c>
      <c r="N92" s="62"/>
      <c r="O92" s="57"/>
      <c r="P92" s="9"/>
      <c r="Q92" s="9"/>
      <c r="R92" s="62"/>
      <c r="S92" s="57"/>
      <c r="T92" s="9" t="s">
        <v>7</v>
      </c>
      <c r="U92" s="9" t="s">
        <v>7</v>
      </c>
      <c r="V92" s="62"/>
    </row>
    <row r="93" spans="1:22" ht="13.5">
      <c r="A93" s="17" t="s">
        <v>80</v>
      </c>
      <c r="B93" s="3"/>
      <c r="C93" s="57"/>
      <c r="D93" s="9"/>
      <c r="E93" s="9"/>
      <c r="F93" s="62"/>
      <c r="G93" s="57" t="s">
        <v>7</v>
      </c>
      <c r="H93" s="9" t="s">
        <v>7</v>
      </c>
      <c r="I93" s="9" t="s">
        <v>7</v>
      </c>
      <c r="J93" s="62"/>
      <c r="K93" s="57"/>
      <c r="L93" s="9"/>
      <c r="M93" s="9"/>
      <c r="N93" s="62"/>
      <c r="O93" s="57"/>
      <c r="P93" s="9"/>
      <c r="Q93" s="9"/>
      <c r="R93" s="62"/>
      <c r="S93" s="80"/>
      <c r="T93" s="9"/>
      <c r="U93" s="9"/>
      <c r="V93" s="62"/>
    </row>
    <row r="94" spans="1:22" ht="13.5">
      <c r="A94" s="17" t="s">
        <v>81</v>
      </c>
      <c r="B94" s="3"/>
      <c r="C94" s="57">
        <v>0</v>
      </c>
      <c r="D94" s="9">
        <v>0</v>
      </c>
      <c r="E94" s="9">
        <v>0</v>
      </c>
      <c r="F94" s="59">
        <f>SUM(C94:E94)</f>
        <v>0</v>
      </c>
      <c r="G94" s="57">
        <v>0</v>
      </c>
      <c r="H94" s="9">
        <v>0</v>
      </c>
      <c r="I94" s="9">
        <v>0</v>
      </c>
      <c r="J94" s="59">
        <f>SUM(G94:I94)</f>
        <v>0</v>
      </c>
      <c r="K94" s="57">
        <v>0</v>
      </c>
      <c r="L94" s="9">
        <v>0</v>
      </c>
      <c r="M94" s="9">
        <v>0</v>
      </c>
      <c r="N94" s="59">
        <f>SUM(K94:M94)</f>
        <v>0</v>
      </c>
      <c r="O94" s="57">
        <v>0</v>
      </c>
      <c r="P94" s="9">
        <v>0</v>
      </c>
      <c r="Q94" s="9">
        <v>0</v>
      </c>
      <c r="R94" s="59">
        <f>SUM(O94:Q94)</f>
        <v>0</v>
      </c>
      <c r="S94" s="57">
        <v>0</v>
      </c>
      <c r="T94" s="9">
        <v>0</v>
      </c>
      <c r="U94" s="9">
        <v>0</v>
      </c>
      <c r="V94" s="59">
        <f>SUM(S94:U94)</f>
        <v>0</v>
      </c>
    </row>
    <row r="95" spans="1:22" ht="11.25" customHeight="1">
      <c r="A95" s="17"/>
      <c r="B95" s="3"/>
      <c r="C95" s="63"/>
      <c r="D95" s="8"/>
      <c r="E95" s="8"/>
      <c r="F95" s="64"/>
      <c r="G95" s="63"/>
      <c r="H95" s="8"/>
      <c r="I95" s="8"/>
      <c r="J95" s="64"/>
      <c r="K95" s="63"/>
      <c r="L95" s="8"/>
      <c r="M95" s="8"/>
      <c r="N95" s="64"/>
      <c r="O95" s="63"/>
      <c r="P95" s="8"/>
      <c r="Q95" s="8"/>
      <c r="R95" s="64"/>
      <c r="S95" s="88"/>
      <c r="T95" s="8" t="s">
        <v>7</v>
      </c>
      <c r="U95" s="8" t="s">
        <v>7</v>
      </c>
      <c r="V95" s="64"/>
    </row>
    <row r="96" spans="1:22" ht="13.5">
      <c r="A96" s="14" t="s">
        <v>82</v>
      </c>
      <c r="B96" s="3"/>
      <c r="C96" s="57">
        <f aca="true" t="shared" si="15" ref="C96:V96">C87+C89+C90+C91+C94</f>
        <v>14</v>
      </c>
      <c r="D96" s="9">
        <f t="shared" si="15"/>
        <v>28</v>
      </c>
      <c r="E96" s="9">
        <f t="shared" si="15"/>
        <v>11</v>
      </c>
      <c r="F96" s="66">
        <f t="shared" si="15"/>
        <v>53</v>
      </c>
      <c r="G96" s="57">
        <f t="shared" si="15"/>
        <v>14</v>
      </c>
      <c r="H96" s="9">
        <f t="shared" si="15"/>
        <v>35</v>
      </c>
      <c r="I96" s="9">
        <f t="shared" si="15"/>
        <v>23</v>
      </c>
      <c r="J96" s="66">
        <f t="shared" si="15"/>
        <v>72</v>
      </c>
      <c r="K96" s="57">
        <f t="shared" si="15"/>
        <v>63</v>
      </c>
      <c r="L96" s="9">
        <f t="shared" si="15"/>
        <v>39</v>
      </c>
      <c r="M96" s="9">
        <f t="shared" si="15"/>
        <v>11</v>
      </c>
      <c r="N96" s="66">
        <f t="shared" si="15"/>
        <v>113</v>
      </c>
      <c r="O96" s="57">
        <f t="shared" si="15"/>
        <v>-16</v>
      </c>
      <c r="P96" s="9">
        <f t="shared" si="15"/>
        <v>-24</v>
      </c>
      <c r="Q96" s="9">
        <f t="shared" si="15"/>
        <v>-16</v>
      </c>
      <c r="R96" s="66">
        <f t="shared" si="15"/>
        <v>-56</v>
      </c>
      <c r="S96" s="57">
        <f t="shared" si="15"/>
        <v>3319</v>
      </c>
      <c r="T96" s="9">
        <f t="shared" si="15"/>
        <v>-1384</v>
      </c>
      <c r="U96" s="9">
        <f t="shared" si="15"/>
        <v>4206</v>
      </c>
      <c r="V96" s="66">
        <f t="shared" si="15"/>
        <v>6141</v>
      </c>
    </row>
    <row r="97" spans="1:22" ht="9.75" customHeight="1">
      <c r="A97" s="17"/>
      <c r="B97" s="3"/>
      <c r="C97" s="57"/>
      <c r="D97" s="9"/>
      <c r="E97" s="9"/>
      <c r="F97" s="62"/>
      <c r="G97" s="57"/>
      <c r="H97" s="9"/>
      <c r="I97" s="9"/>
      <c r="J97" s="62"/>
      <c r="K97" s="57"/>
      <c r="L97" s="9"/>
      <c r="M97" s="9"/>
      <c r="N97" s="62"/>
      <c r="O97" s="57"/>
      <c r="P97" s="9"/>
      <c r="Q97" s="9"/>
      <c r="R97" s="62"/>
      <c r="S97" s="80"/>
      <c r="T97" s="9" t="s">
        <v>7</v>
      </c>
      <c r="U97" s="9" t="s">
        <v>7</v>
      </c>
      <c r="V97" s="62"/>
    </row>
    <row r="98" spans="1:22" ht="13.5">
      <c r="A98" s="17" t="s">
        <v>83</v>
      </c>
      <c r="B98" s="23" t="s">
        <v>84</v>
      </c>
      <c r="C98" s="57">
        <v>0</v>
      </c>
      <c r="D98" s="9">
        <v>0</v>
      </c>
      <c r="E98" s="9">
        <v>0</v>
      </c>
      <c r="F98" s="59">
        <f>SUM(C98:E98)</f>
        <v>0</v>
      </c>
      <c r="G98" s="57">
        <v>0</v>
      </c>
      <c r="H98" s="9">
        <v>0</v>
      </c>
      <c r="I98" s="9">
        <v>0</v>
      </c>
      <c r="J98" s="59">
        <f>SUM(G98:I98)</f>
        <v>0</v>
      </c>
      <c r="K98" s="57">
        <v>0</v>
      </c>
      <c r="L98" s="9">
        <v>0</v>
      </c>
      <c r="M98" s="9">
        <v>0</v>
      </c>
      <c r="N98" s="59">
        <f>SUM(K98:M98)</f>
        <v>0</v>
      </c>
      <c r="O98" s="57">
        <v>0</v>
      </c>
      <c r="P98" s="9">
        <v>0</v>
      </c>
      <c r="Q98" s="9">
        <v>0</v>
      </c>
      <c r="R98" s="59">
        <f>SUM(O98:Q98)</f>
        <v>0</v>
      </c>
      <c r="S98" s="57">
        <v>-142</v>
      </c>
      <c r="T98" s="9">
        <v>-120</v>
      </c>
      <c r="U98" s="9">
        <v>-122</v>
      </c>
      <c r="V98" s="59">
        <f>SUM(S98:U98)</f>
        <v>-384</v>
      </c>
    </row>
    <row r="99" spans="1:22" ht="13.5">
      <c r="A99" s="17" t="s">
        <v>7</v>
      </c>
      <c r="B99" s="23" t="s">
        <v>69</v>
      </c>
      <c r="C99" s="57">
        <v>0</v>
      </c>
      <c r="D99" s="9">
        <v>0</v>
      </c>
      <c r="E99" s="9">
        <v>0</v>
      </c>
      <c r="F99" s="59">
        <f>SUM(C99:E99)</f>
        <v>0</v>
      </c>
      <c r="G99" s="57">
        <v>-11</v>
      </c>
      <c r="H99" s="9">
        <v>-18</v>
      </c>
      <c r="I99" s="9">
        <v>-16</v>
      </c>
      <c r="J99" s="59">
        <f>SUM(G99:I99)</f>
        <v>-45</v>
      </c>
      <c r="K99" s="57">
        <v>0</v>
      </c>
      <c r="L99" s="9">
        <v>0</v>
      </c>
      <c r="M99" s="9">
        <v>0</v>
      </c>
      <c r="N99" s="59">
        <f>SUM(K99:M99)</f>
        <v>0</v>
      </c>
      <c r="O99" s="57">
        <v>0</v>
      </c>
      <c r="P99" s="9">
        <v>0</v>
      </c>
      <c r="Q99" s="9">
        <v>0</v>
      </c>
      <c r="R99" s="59">
        <f>SUM(O99:Q99)</f>
        <v>0</v>
      </c>
      <c r="S99" s="57">
        <v>-296</v>
      </c>
      <c r="T99" s="9">
        <v>-277</v>
      </c>
      <c r="U99" s="9">
        <v>-290</v>
      </c>
      <c r="V99" s="59">
        <f>SUM(S99:U99)</f>
        <v>-863</v>
      </c>
    </row>
    <row r="100" spans="1:22" ht="13.5">
      <c r="A100" s="14" t="s">
        <v>85</v>
      </c>
      <c r="B100" s="3"/>
      <c r="C100" s="60">
        <f aca="true" t="shared" si="16" ref="C100:V100">SUM(C98:C99)</f>
        <v>0</v>
      </c>
      <c r="D100" s="26">
        <f t="shared" si="16"/>
        <v>0</v>
      </c>
      <c r="E100" s="26">
        <f t="shared" si="16"/>
        <v>0</v>
      </c>
      <c r="F100" s="67">
        <f t="shared" si="16"/>
        <v>0</v>
      </c>
      <c r="G100" s="60">
        <f t="shared" si="16"/>
        <v>-11</v>
      </c>
      <c r="H100" s="26">
        <f t="shared" si="16"/>
        <v>-18</v>
      </c>
      <c r="I100" s="26">
        <f t="shared" si="16"/>
        <v>-16</v>
      </c>
      <c r="J100" s="67">
        <f t="shared" si="16"/>
        <v>-45</v>
      </c>
      <c r="K100" s="60">
        <f t="shared" si="16"/>
        <v>0</v>
      </c>
      <c r="L100" s="26">
        <f t="shared" si="16"/>
        <v>0</v>
      </c>
      <c r="M100" s="26">
        <f t="shared" si="16"/>
        <v>0</v>
      </c>
      <c r="N100" s="67">
        <f t="shared" si="16"/>
        <v>0</v>
      </c>
      <c r="O100" s="60">
        <f t="shared" si="16"/>
        <v>0</v>
      </c>
      <c r="P100" s="26">
        <f t="shared" si="16"/>
        <v>0</v>
      </c>
      <c r="Q100" s="26">
        <f t="shared" si="16"/>
        <v>0</v>
      </c>
      <c r="R100" s="67">
        <f t="shared" si="16"/>
        <v>0</v>
      </c>
      <c r="S100" s="60">
        <f t="shared" si="16"/>
        <v>-438</v>
      </c>
      <c r="T100" s="26">
        <f t="shared" si="16"/>
        <v>-397</v>
      </c>
      <c r="U100" s="26">
        <f t="shared" si="16"/>
        <v>-412</v>
      </c>
      <c r="V100" s="67">
        <f t="shared" si="16"/>
        <v>-1247</v>
      </c>
    </row>
    <row r="101" spans="1:22" ht="10.5" customHeight="1">
      <c r="A101" s="17"/>
      <c r="B101" s="3"/>
      <c r="C101" s="57"/>
      <c r="D101" s="9"/>
      <c r="E101" s="9"/>
      <c r="F101" s="62"/>
      <c r="G101" s="57"/>
      <c r="H101" s="9"/>
      <c r="I101" s="9"/>
      <c r="J101" s="62"/>
      <c r="K101" s="57"/>
      <c r="L101" s="9"/>
      <c r="M101" s="9"/>
      <c r="N101" s="62"/>
      <c r="O101" s="57"/>
      <c r="P101" s="9"/>
      <c r="Q101" s="9"/>
      <c r="R101" s="62"/>
      <c r="S101" s="57"/>
      <c r="T101" s="9" t="s">
        <v>7</v>
      </c>
      <c r="U101" s="9" t="s">
        <v>7</v>
      </c>
      <c r="V101" s="62"/>
    </row>
    <row r="102" spans="1:22" ht="13.5">
      <c r="A102" s="14" t="s">
        <v>86</v>
      </c>
      <c r="B102" s="3"/>
      <c r="C102" s="57">
        <f aca="true" t="shared" si="17" ref="C102:V102">C96+C100</f>
        <v>14</v>
      </c>
      <c r="D102" s="9">
        <f t="shared" si="17"/>
        <v>28</v>
      </c>
      <c r="E102" s="9">
        <f t="shared" si="17"/>
        <v>11</v>
      </c>
      <c r="F102" s="66">
        <f t="shared" si="17"/>
        <v>53</v>
      </c>
      <c r="G102" s="57">
        <f t="shared" si="17"/>
        <v>3</v>
      </c>
      <c r="H102" s="9">
        <f t="shared" si="17"/>
        <v>17</v>
      </c>
      <c r="I102" s="9">
        <f t="shared" si="17"/>
        <v>7</v>
      </c>
      <c r="J102" s="66">
        <f t="shared" si="17"/>
        <v>27</v>
      </c>
      <c r="K102" s="57">
        <f t="shared" si="17"/>
        <v>63</v>
      </c>
      <c r="L102" s="9">
        <f t="shared" si="17"/>
        <v>39</v>
      </c>
      <c r="M102" s="9">
        <f t="shared" si="17"/>
        <v>11</v>
      </c>
      <c r="N102" s="66">
        <f t="shared" si="17"/>
        <v>113</v>
      </c>
      <c r="O102" s="57">
        <f t="shared" si="17"/>
        <v>-16</v>
      </c>
      <c r="P102" s="9">
        <f t="shared" si="17"/>
        <v>-24</v>
      </c>
      <c r="Q102" s="9">
        <f t="shared" si="17"/>
        <v>-16</v>
      </c>
      <c r="R102" s="66">
        <f t="shared" si="17"/>
        <v>-56</v>
      </c>
      <c r="S102" s="57">
        <f t="shared" si="17"/>
        <v>2881</v>
      </c>
      <c r="T102" s="9">
        <f t="shared" si="17"/>
        <v>-1781</v>
      </c>
      <c r="U102" s="9">
        <f t="shared" si="17"/>
        <v>3794</v>
      </c>
      <c r="V102" s="66">
        <f t="shared" si="17"/>
        <v>4894</v>
      </c>
    </row>
    <row r="103" spans="1:22" ht="13.5">
      <c r="A103" s="17" t="s">
        <v>87</v>
      </c>
      <c r="B103" s="3"/>
      <c r="C103" s="57">
        <v>0</v>
      </c>
      <c r="D103" s="9">
        <v>0</v>
      </c>
      <c r="E103" s="9">
        <v>0</v>
      </c>
      <c r="F103" s="59">
        <f>SUM(C103:E103)</f>
        <v>0</v>
      </c>
      <c r="G103" s="57">
        <v>0</v>
      </c>
      <c r="H103" s="9">
        <v>0</v>
      </c>
      <c r="I103" s="9">
        <v>0</v>
      </c>
      <c r="J103" s="59">
        <f>SUM(G103:I103)</f>
        <v>0</v>
      </c>
      <c r="K103" s="57">
        <v>0</v>
      </c>
      <c r="L103" s="9">
        <v>0</v>
      </c>
      <c r="M103" s="9">
        <v>0</v>
      </c>
      <c r="N103" s="59">
        <f>SUM(K103:M103)</f>
        <v>0</v>
      </c>
      <c r="O103" s="57">
        <v>0</v>
      </c>
      <c r="P103" s="9">
        <v>0</v>
      </c>
      <c r="Q103" s="9">
        <v>0</v>
      </c>
      <c r="R103" s="59">
        <f>SUM(O103:Q103)</f>
        <v>0</v>
      </c>
      <c r="S103" s="57">
        <f>-20%*S102</f>
        <v>-576.2</v>
      </c>
      <c r="T103" s="9">
        <f>-(T102*20%)</f>
        <v>356.20000000000005</v>
      </c>
      <c r="U103" s="9">
        <f>-(U102*20%)</f>
        <v>-758.8000000000001</v>
      </c>
      <c r="V103" s="59">
        <f>SUM(S103:U103)</f>
        <v>-978.8000000000001</v>
      </c>
    </row>
    <row r="104" spans="1:22" ht="13.5">
      <c r="A104" s="17"/>
      <c r="B104" s="3"/>
      <c r="C104" s="63"/>
      <c r="D104" s="8"/>
      <c r="E104" s="8"/>
      <c r="F104" s="64"/>
      <c r="G104" s="63"/>
      <c r="H104" s="8"/>
      <c r="I104" s="8"/>
      <c r="J104" s="64"/>
      <c r="K104" s="63"/>
      <c r="L104" s="8"/>
      <c r="M104" s="8"/>
      <c r="N104" s="64"/>
      <c r="O104" s="63"/>
      <c r="P104" s="8"/>
      <c r="Q104" s="8"/>
      <c r="R104" s="64"/>
      <c r="S104" s="63"/>
      <c r="T104" s="8"/>
      <c r="U104" s="8"/>
      <c r="V104" s="64"/>
    </row>
    <row r="105" spans="1:22" ht="13.5">
      <c r="A105" s="14" t="s">
        <v>88</v>
      </c>
      <c r="B105" s="3"/>
      <c r="C105" s="57">
        <f>C102+C103</f>
        <v>14</v>
      </c>
      <c r="D105" s="9">
        <f>D102+D103</f>
        <v>28</v>
      </c>
      <c r="E105" s="9">
        <f>E102+E103</f>
        <v>11</v>
      </c>
      <c r="F105" s="59">
        <f>SUM(F102:F103)</f>
        <v>53</v>
      </c>
      <c r="G105" s="57">
        <f>G102+G103</f>
        <v>3</v>
      </c>
      <c r="H105" s="9">
        <f>H102+H103</f>
        <v>17</v>
      </c>
      <c r="I105" s="9">
        <f>I102+I103</f>
        <v>7</v>
      </c>
      <c r="J105" s="59">
        <f>SUM(J102:J103)</f>
        <v>27</v>
      </c>
      <c r="K105" s="57">
        <f>K102+K103</f>
        <v>63</v>
      </c>
      <c r="L105" s="9">
        <f>L102+L103</f>
        <v>39</v>
      </c>
      <c r="M105" s="9">
        <f>M102+M103</f>
        <v>11</v>
      </c>
      <c r="N105" s="59">
        <f>SUM(N102:N103)</f>
        <v>113</v>
      </c>
      <c r="O105" s="57">
        <f>O102+O103</f>
        <v>-16</v>
      </c>
      <c r="P105" s="9">
        <f>P102+P103</f>
        <v>-24</v>
      </c>
      <c r="Q105" s="9">
        <f>Q102+Q103</f>
        <v>-16</v>
      </c>
      <c r="R105" s="59">
        <f>SUM(R102:R103)</f>
        <v>-56</v>
      </c>
      <c r="S105" s="57">
        <f>S102+S103</f>
        <v>2304.8</v>
      </c>
      <c r="T105" s="9">
        <f>T102+T103</f>
        <v>-1424.8</v>
      </c>
      <c r="U105" s="9">
        <f>U102+U103</f>
        <v>3035.2</v>
      </c>
      <c r="V105" s="59">
        <f>SUM(V102:V103)</f>
        <v>3915.2</v>
      </c>
    </row>
    <row r="106" spans="1:22" ht="13.5">
      <c r="A106" s="14" t="s">
        <v>89</v>
      </c>
      <c r="B106" s="3"/>
      <c r="C106" s="57"/>
      <c r="D106" s="9"/>
      <c r="E106" s="9"/>
      <c r="F106" s="62"/>
      <c r="G106" s="57"/>
      <c r="H106" s="9"/>
      <c r="I106" s="9"/>
      <c r="J106" s="62"/>
      <c r="K106" s="57"/>
      <c r="L106" s="9"/>
      <c r="M106" s="9"/>
      <c r="N106" s="62"/>
      <c r="O106" s="57"/>
      <c r="P106" s="9"/>
      <c r="Q106" s="9"/>
      <c r="R106" s="62"/>
      <c r="S106" s="57"/>
      <c r="T106" s="9" t="s">
        <v>7</v>
      </c>
      <c r="U106" s="9" t="s">
        <v>7</v>
      </c>
      <c r="V106" s="62"/>
    </row>
    <row r="107" spans="1:22" ht="13.5">
      <c r="A107" s="17" t="s">
        <v>90</v>
      </c>
      <c r="B107" s="3"/>
      <c r="C107" s="57">
        <v>0</v>
      </c>
      <c r="D107" s="9">
        <v>0</v>
      </c>
      <c r="E107" s="9">
        <v>0</v>
      </c>
      <c r="F107" s="59">
        <f>SUM(C107:E107)</f>
        <v>0</v>
      </c>
      <c r="G107" s="57">
        <v>0</v>
      </c>
      <c r="H107" s="9">
        <v>0</v>
      </c>
      <c r="I107" s="9">
        <v>0</v>
      </c>
      <c r="J107" s="59">
        <f>SUM(G107:I107)</f>
        <v>0</v>
      </c>
      <c r="K107" s="57">
        <v>0</v>
      </c>
      <c r="L107" s="9">
        <v>0</v>
      </c>
      <c r="M107" s="9">
        <v>0</v>
      </c>
      <c r="N107" s="59">
        <f>SUM(K107:M107)</f>
        <v>0</v>
      </c>
      <c r="O107" s="57">
        <v>0</v>
      </c>
      <c r="P107" s="9">
        <v>0</v>
      </c>
      <c r="Q107" s="9">
        <v>0</v>
      </c>
      <c r="R107" s="59">
        <f>SUM(O107:Q107)</f>
        <v>0</v>
      </c>
      <c r="S107" s="57">
        <v>0</v>
      </c>
      <c r="T107" s="9">
        <v>0</v>
      </c>
      <c r="U107" s="9">
        <v>0</v>
      </c>
      <c r="V107" s="59">
        <f>SUM(S107:U107)</f>
        <v>0</v>
      </c>
    </row>
    <row r="108" spans="1:22" ht="13.5">
      <c r="A108" s="17"/>
      <c r="B108" s="3"/>
      <c r="C108" s="63"/>
      <c r="D108" s="8"/>
      <c r="E108" s="8"/>
      <c r="F108" s="64"/>
      <c r="G108" s="63" t="s">
        <v>7</v>
      </c>
      <c r="H108" s="8" t="s">
        <v>7</v>
      </c>
      <c r="I108" s="8" t="s">
        <v>7</v>
      </c>
      <c r="J108" s="64"/>
      <c r="K108" s="63"/>
      <c r="L108" s="8"/>
      <c r="M108" s="8"/>
      <c r="N108" s="64"/>
      <c r="O108" s="63"/>
      <c r="P108" s="8"/>
      <c r="Q108" s="8"/>
      <c r="R108" s="64"/>
      <c r="S108" s="63"/>
      <c r="T108" s="8"/>
      <c r="U108" s="8"/>
      <c r="V108" s="64"/>
    </row>
    <row r="109" spans="1:22" ht="13.5">
      <c r="A109" s="24" t="s">
        <v>91</v>
      </c>
      <c r="B109" s="3"/>
      <c r="C109" s="82">
        <f>C105+C107</f>
        <v>14</v>
      </c>
      <c r="D109" s="83">
        <f>D105+D107</f>
        <v>28</v>
      </c>
      <c r="E109" s="83">
        <f>E105+E107</f>
        <v>11</v>
      </c>
      <c r="F109" s="59">
        <f>SUM(F105:F107)</f>
        <v>53</v>
      </c>
      <c r="G109" s="82">
        <f>G105+G107</f>
        <v>3</v>
      </c>
      <c r="H109" s="83">
        <f>H105+H107</f>
        <v>17</v>
      </c>
      <c r="I109" s="83">
        <f>I105+I107</f>
        <v>7</v>
      </c>
      <c r="J109" s="59">
        <f>SUM(J105:J107)</f>
        <v>27</v>
      </c>
      <c r="K109" s="82">
        <f>K105+K107</f>
        <v>63</v>
      </c>
      <c r="L109" s="83">
        <f>L105+L107</f>
        <v>39</v>
      </c>
      <c r="M109" s="83">
        <f>M105+M107</f>
        <v>11</v>
      </c>
      <c r="N109" s="59">
        <f>SUM(N105:N107)</f>
        <v>113</v>
      </c>
      <c r="O109" s="82">
        <f>O105+O107</f>
        <v>-16</v>
      </c>
      <c r="P109" s="83">
        <f>P105+P107</f>
        <v>-24</v>
      </c>
      <c r="Q109" s="83">
        <f>Q105+Q107</f>
        <v>-16</v>
      </c>
      <c r="R109" s="59">
        <f>SUM(R105:R107)</f>
        <v>-56</v>
      </c>
      <c r="S109" s="82">
        <f>S105+S107</f>
        <v>2304.8</v>
      </c>
      <c r="T109" s="83">
        <f>T105+T107</f>
        <v>-1424.8</v>
      </c>
      <c r="U109" s="83">
        <f>U105+U107</f>
        <v>3035.2</v>
      </c>
      <c r="V109" s="59">
        <f>SUM(V105:V107)</f>
        <v>3915.2</v>
      </c>
    </row>
    <row r="110" spans="1:22" ht="13.5">
      <c r="A110" s="24" t="s">
        <v>92</v>
      </c>
      <c r="B110" s="3"/>
      <c r="C110" s="72"/>
      <c r="D110" s="87"/>
      <c r="E110" s="28"/>
      <c r="F110" s="89"/>
      <c r="G110" s="72"/>
      <c r="H110" s="28"/>
      <c r="I110" s="28"/>
      <c r="J110" s="89"/>
      <c r="K110" s="72"/>
      <c r="L110" s="28"/>
      <c r="M110" s="28"/>
      <c r="N110" s="89"/>
      <c r="O110" s="72"/>
      <c r="P110" s="28"/>
      <c r="Q110" s="28"/>
      <c r="R110" s="89"/>
      <c r="S110" s="72"/>
      <c r="T110" s="28"/>
      <c r="U110" s="28"/>
      <c r="V110" s="89"/>
    </row>
    <row r="112" spans="3:22" ht="13.5">
      <c r="C112" s="76"/>
      <c r="D112" s="69" t="s">
        <v>131</v>
      </c>
      <c r="E112" s="99"/>
      <c r="F112" s="100"/>
      <c r="G112" s="101"/>
      <c r="H112" s="69" t="s">
        <v>132</v>
      </c>
      <c r="I112" s="99"/>
      <c r="J112" s="100"/>
      <c r="K112" s="101"/>
      <c r="L112" s="69" t="s">
        <v>133</v>
      </c>
      <c r="M112" s="99"/>
      <c r="N112" s="100"/>
      <c r="O112" s="101"/>
      <c r="P112" s="69" t="s">
        <v>134</v>
      </c>
      <c r="Q112" s="99"/>
      <c r="R112" s="78"/>
      <c r="S112" s="101"/>
      <c r="T112" s="69" t="s">
        <v>19</v>
      </c>
      <c r="U112" s="99"/>
      <c r="V112" s="90"/>
    </row>
    <row r="113" spans="1:23" ht="13.5">
      <c r="A113" s="1"/>
      <c r="B113" s="1"/>
      <c r="C113" s="54" t="s">
        <v>211</v>
      </c>
      <c r="D113" s="55" t="s">
        <v>212</v>
      </c>
      <c r="E113" s="55" t="s">
        <v>213</v>
      </c>
      <c r="F113" s="56" t="s">
        <v>24</v>
      </c>
      <c r="G113" s="54" t="s">
        <v>211</v>
      </c>
      <c r="H113" s="55" t="s">
        <v>212</v>
      </c>
      <c r="I113" s="55" t="s">
        <v>213</v>
      </c>
      <c r="J113" s="56" t="s">
        <v>24</v>
      </c>
      <c r="K113" s="54" t="s">
        <v>211</v>
      </c>
      <c r="L113" s="55" t="s">
        <v>212</v>
      </c>
      <c r="M113" s="55" t="s">
        <v>213</v>
      </c>
      <c r="N113" s="56" t="s">
        <v>24</v>
      </c>
      <c r="O113" s="54" t="s">
        <v>211</v>
      </c>
      <c r="P113" s="55" t="s">
        <v>212</v>
      </c>
      <c r="Q113" s="55" t="s">
        <v>213</v>
      </c>
      <c r="R113" s="31" t="s">
        <v>24</v>
      </c>
      <c r="S113" s="54" t="s">
        <v>211</v>
      </c>
      <c r="T113" s="55" t="s">
        <v>212</v>
      </c>
      <c r="U113" s="55" t="s">
        <v>213</v>
      </c>
      <c r="V113" s="56" t="s">
        <v>24</v>
      </c>
      <c r="W113" s="81"/>
    </row>
    <row r="114" spans="1:22" s="3" customFormat="1" ht="13.5">
      <c r="A114" s="17" t="s">
        <v>68</v>
      </c>
      <c r="B114" s="23" t="s">
        <v>69</v>
      </c>
      <c r="C114" s="91">
        <v>12</v>
      </c>
      <c r="D114" s="18">
        <v>12</v>
      </c>
      <c r="E114" s="18">
        <v>11</v>
      </c>
      <c r="F114" s="58">
        <f>SUM(C114:E114)</f>
        <v>35</v>
      </c>
      <c r="G114" s="91">
        <v>22</v>
      </c>
      <c r="H114" s="18">
        <v>22</v>
      </c>
      <c r="I114" s="18">
        <v>22</v>
      </c>
      <c r="J114" s="58">
        <f>SUM(G114:I114)</f>
        <v>66</v>
      </c>
      <c r="K114" s="91">
        <v>98</v>
      </c>
      <c r="L114" s="18">
        <v>98</v>
      </c>
      <c r="M114" s="18">
        <v>98</v>
      </c>
      <c r="N114" s="58">
        <f>SUM(K114:M114)</f>
        <v>294</v>
      </c>
      <c r="O114" s="91">
        <v>0</v>
      </c>
      <c r="P114" s="18">
        <v>0</v>
      </c>
      <c r="Q114" s="18">
        <v>0</v>
      </c>
      <c r="R114" s="143">
        <f>SUM(O114:Q114)</f>
        <v>0</v>
      </c>
      <c r="S114" s="91">
        <f aca="true" t="shared" si="18" ref="S114:U115">C114+G114+K114+O114</f>
        <v>132</v>
      </c>
      <c r="T114" s="18">
        <f t="shared" si="18"/>
        <v>132</v>
      </c>
      <c r="U114" s="18">
        <f t="shared" si="18"/>
        <v>131</v>
      </c>
      <c r="V114" s="145">
        <f>SUM(S114:U114)</f>
        <v>395</v>
      </c>
    </row>
    <row r="115" spans="1:22" s="3" customFormat="1" ht="13.5">
      <c r="A115" s="17" t="s">
        <v>7</v>
      </c>
      <c r="B115" s="23" t="s">
        <v>70</v>
      </c>
      <c r="C115" s="91">
        <v>0</v>
      </c>
      <c r="D115" s="18">
        <v>0</v>
      </c>
      <c r="E115" s="18">
        <v>0</v>
      </c>
      <c r="F115" s="59">
        <f>SUM(C115:E115)</f>
        <v>0</v>
      </c>
      <c r="G115" s="91">
        <v>0</v>
      </c>
      <c r="H115" s="18">
        <v>0</v>
      </c>
      <c r="I115" s="18">
        <v>0</v>
      </c>
      <c r="J115" s="59">
        <f>SUM(G115:I115)</f>
        <v>0</v>
      </c>
      <c r="K115" s="91">
        <f>1+6</f>
        <v>7</v>
      </c>
      <c r="L115" s="18">
        <f>1+6</f>
        <v>7</v>
      </c>
      <c r="M115" s="18">
        <f>1+6</f>
        <v>7</v>
      </c>
      <c r="N115" s="59">
        <f>SUM(K115:M115)</f>
        <v>21</v>
      </c>
      <c r="O115" s="91">
        <v>0</v>
      </c>
      <c r="P115" s="18">
        <v>0</v>
      </c>
      <c r="Q115" s="18">
        <v>0</v>
      </c>
      <c r="R115" s="143">
        <f>SUM(O115:Q115)</f>
        <v>0</v>
      </c>
      <c r="S115" s="91">
        <f t="shared" si="18"/>
        <v>7</v>
      </c>
      <c r="T115" s="18">
        <f t="shared" si="18"/>
        <v>7</v>
      </c>
      <c r="U115" s="18">
        <f t="shared" si="18"/>
        <v>7</v>
      </c>
      <c r="V115" s="145">
        <f>SUM(S115:U115)</f>
        <v>21</v>
      </c>
    </row>
    <row r="116" spans="1:22" s="3" customFormat="1" ht="13.5">
      <c r="A116" s="14" t="s">
        <v>71</v>
      </c>
      <c r="C116" s="92">
        <f aca="true" t="shared" si="19" ref="C116:R116">SUM(C114:C115)</f>
        <v>12</v>
      </c>
      <c r="D116" s="37">
        <f t="shared" si="19"/>
        <v>12</v>
      </c>
      <c r="E116" s="37">
        <f t="shared" si="19"/>
        <v>11</v>
      </c>
      <c r="F116" s="61">
        <f t="shared" si="19"/>
        <v>35</v>
      </c>
      <c r="G116" s="92">
        <f t="shared" si="19"/>
        <v>22</v>
      </c>
      <c r="H116" s="37">
        <f t="shared" si="19"/>
        <v>22</v>
      </c>
      <c r="I116" s="37">
        <f t="shared" si="19"/>
        <v>22</v>
      </c>
      <c r="J116" s="61">
        <f t="shared" si="19"/>
        <v>66</v>
      </c>
      <c r="K116" s="92">
        <f t="shared" si="19"/>
        <v>105</v>
      </c>
      <c r="L116" s="37">
        <f t="shared" si="19"/>
        <v>105</v>
      </c>
      <c r="M116" s="37">
        <f t="shared" si="19"/>
        <v>105</v>
      </c>
      <c r="N116" s="61">
        <f t="shared" si="19"/>
        <v>315</v>
      </c>
      <c r="O116" s="92">
        <f t="shared" si="19"/>
        <v>0</v>
      </c>
      <c r="P116" s="37">
        <f t="shared" si="19"/>
        <v>0</v>
      </c>
      <c r="Q116" s="37">
        <f t="shared" si="19"/>
        <v>0</v>
      </c>
      <c r="R116" s="141">
        <f t="shared" si="19"/>
        <v>0</v>
      </c>
      <c r="S116" s="92">
        <f>SUM(S114:S115)</f>
        <v>139</v>
      </c>
      <c r="T116" s="37">
        <f>SUM(T114:T115)</f>
        <v>139</v>
      </c>
      <c r="U116" s="37">
        <f>SUM(U114:U115)</f>
        <v>138</v>
      </c>
      <c r="V116" s="146">
        <f>SUM(V114:V115)</f>
        <v>416</v>
      </c>
    </row>
    <row r="117" spans="1:22" s="3" customFormat="1" ht="13.5">
      <c r="A117" s="17"/>
      <c r="C117" s="91"/>
      <c r="D117" s="18"/>
      <c r="E117" s="18"/>
      <c r="F117" s="62"/>
      <c r="G117" s="91"/>
      <c r="H117" s="18"/>
      <c r="I117" s="18"/>
      <c r="J117" s="62"/>
      <c r="K117" s="91"/>
      <c r="L117" s="18"/>
      <c r="M117" s="18"/>
      <c r="N117" s="62"/>
      <c r="O117" s="91"/>
      <c r="P117" s="18"/>
      <c r="Q117" s="18"/>
      <c r="R117" s="143"/>
      <c r="S117" s="91"/>
      <c r="T117" s="18"/>
      <c r="U117" s="18"/>
      <c r="V117" s="145"/>
    </row>
    <row r="118" spans="1:22" s="3" customFormat="1" ht="13.5">
      <c r="A118" s="17" t="s">
        <v>72</v>
      </c>
      <c r="C118" s="91">
        <v>0</v>
      </c>
      <c r="D118" s="18">
        <v>0</v>
      </c>
      <c r="E118" s="18">
        <v>0</v>
      </c>
      <c r="F118" s="59">
        <f>SUM(C118:E118)</f>
        <v>0</v>
      </c>
      <c r="G118" s="91">
        <v>0</v>
      </c>
      <c r="H118" s="18">
        <v>0</v>
      </c>
      <c r="I118" s="18">
        <v>0</v>
      </c>
      <c r="J118" s="59">
        <f>SUM(G118:I118)</f>
        <v>0</v>
      </c>
      <c r="K118" s="91">
        <v>0</v>
      </c>
      <c r="L118" s="18">
        <v>0</v>
      </c>
      <c r="M118" s="18">
        <v>0</v>
      </c>
      <c r="N118" s="59">
        <f>SUM(K118:M118)</f>
        <v>0</v>
      </c>
      <c r="O118" s="91">
        <v>0</v>
      </c>
      <c r="P118" s="18">
        <v>0</v>
      </c>
      <c r="Q118" s="18">
        <v>0</v>
      </c>
      <c r="R118" s="143">
        <f>SUM(O118:Q118)</f>
        <v>0</v>
      </c>
      <c r="S118" s="91">
        <f>C118+G118+K118+O118</f>
        <v>0</v>
      </c>
      <c r="T118" s="18">
        <f>D118+H118+L118+P118</f>
        <v>0</v>
      </c>
      <c r="U118" s="18">
        <f>E118+I118+M118+Q118</f>
        <v>0</v>
      </c>
      <c r="V118" s="145">
        <f>SUM(S118:U118)</f>
        <v>0</v>
      </c>
    </row>
    <row r="119" spans="1:22" s="3" customFormat="1" ht="13.5">
      <c r="A119" s="17"/>
      <c r="C119" s="93"/>
      <c r="D119" s="34"/>
      <c r="E119" s="34"/>
      <c r="F119" s="64"/>
      <c r="G119" s="93"/>
      <c r="H119" s="34"/>
      <c r="I119" s="34"/>
      <c r="J119" s="64"/>
      <c r="K119" s="93"/>
      <c r="L119" s="34"/>
      <c r="M119" s="34"/>
      <c r="N119" s="64"/>
      <c r="O119" s="93"/>
      <c r="P119" s="34"/>
      <c r="Q119" s="34"/>
      <c r="R119" s="142"/>
      <c r="S119" s="91"/>
      <c r="T119" s="18"/>
      <c r="U119" s="18"/>
      <c r="V119" s="145"/>
    </row>
    <row r="120" spans="1:22" s="3" customFormat="1" ht="13.5">
      <c r="A120" s="14" t="s">
        <v>73</v>
      </c>
      <c r="C120" s="91">
        <f aca="true" t="shared" si="20" ref="C120:R120">C116-C118</f>
        <v>12</v>
      </c>
      <c r="D120" s="18">
        <f t="shared" si="20"/>
        <v>12</v>
      </c>
      <c r="E120" s="18">
        <f t="shared" si="20"/>
        <v>11</v>
      </c>
      <c r="F120" s="58">
        <f t="shared" si="20"/>
        <v>35</v>
      </c>
      <c r="G120" s="91">
        <f t="shared" si="20"/>
        <v>22</v>
      </c>
      <c r="H120" s="18">
        <f t="shared" si="20"/>
        <v>22</v>
      </c>
      <c r="I120" s="18">
        <f t="shared" si="20"/>
        <v>22</v>
      </c>
      <c r="J120" s="58">
        <f t="shared" si="20"/>
        <v>66</v>
      </c>
      <c r="K120" s="91">
        <f t="shared" si="20"/>
        <v>105</v>
      </c>
      <c r="L120" s="18">
        <f t="shared" si="20"/>
        <v>105</v>
      </c>
      <c r="M120" s="18">
        <f t="shared" si="20"/>
        <v>105</v>
      </c>
      <c r="N120" s="58">
        <f t="shared" si="20"/>
        <v>315</v>
      </c>
      <c r="O120" s="91">
        <f t="shared" si="20"/>
        <v>0</v>
      </c>
      <c r="P120" s="18">
        <f t="shared" si="20"/>
        <v>0</v>
      </c>
      <c r="Q120" s="18">
        <f t="shared" si="20"/>
        <v>0</v>
      </c>
      <c r="R120" s="143">
        <f t="shared" si="20"/>
        <v>0</v>
      </c>
      <c r="S120" s="148">
        <f>S116-S118</f>
        <v>139</v>
      </c>
      <c r="T120" s="149">
        <f>T116-T118</f>
        <v>139</v>
      </c>
      <c r="U120" s="149">
        <f>U116-U118</f>
        <v>138</v>
      </c>
      <c r="V120" s="150">
        <f>V116-V118</f>
        <v>416</v>
      </c>
    </row>
    <row r="121" spans="1:22" s="3" customFormat="1" ht="13.5">
      <c r="A121" s="17" t="s">
        <v>74</v>
      </c>
      <c r="C121" s="91">
        <v>0</v>
      </c>
      <c r="D121" s="18">
        <v>0</v>
      </c>
      <c r="E121" s="18">
        <v>0</v>
      </c>
      <c r="F121" s="59">
        <f>SUM(C121:E121)</f>
        <v>0</v>
      </c>
      <c r="G121" s="91">
        <v>3</v>
      </c>
      <c r="H121" s="18">
        <v>1</v>
      </c>
      <c r="I121" s="18">
        <v>42</v>
      </c>
      <c r="J121" s="59">
        <f>SUM(G121:I121)</f>
        <v>46</v>
      </c>
      <c r="K121" s="91">
        <v>0</v>
      </c>
      <c r="L121" s="18">
        <v>10</v>
      </c>
      <c r="M121" s="18">
        <v>0</v>
      </c>
      <c r="N121" s="59">
        <f>SUM(K121:M121)</f>
        <v>10</v>
      </c>
      <c r="O121" s="91">
        <v>277</v>
      </c>
      <c r="P121" s="18">
        <v>257</v>
      </c>
      <c r="Q121" s="18">
        <v>301</v>
      </c>
      <c r="R121" s="143">
        <f>SUM(O121:Q121)</f>
        <v>835</v>
      </c>
      <c r="S121" s="91">
        <f aca="true" t="shared" si="21" ref="S121:U122">C121+G121+K121+O121</f>
        <v>280</v>
      </c>
      <c r="T121" s="18">
        <f t="shared" si="21"/>
        <v>268</v>
      </c>
      <c r="U121" s="18">
        <f t="shared" si="21"/>
        <v>343</v>
      </c>
      <c r="V121" s="145">
        <f>SUM(S121:U121)</f>
        <v>891</v>
      </c>
    </row>
    <row r="122" spans="1:22" s="3" customFormat="1" ht="13.5">
      <c r="A122" s="17" t="s">
        <v>75</v>
      </c>
      <c r="C122" s="91">
        <v>0</v>
      </c>
      <c r="D122" s="18">
        <v>0</v>
      </c>
      <c r="E122" s="18">
        <v>0</v>
      </c>
      <c r="F122" s="59">
        <f>SUM(C122:E122)</f>
        <v>0</v>
      </c>
      <c r="G122" s="91">
        <v>21</v>
      </c>
      <c r="H122" s="18">
        <v>21</v>
      </c>
      <c r="I122" s="18">
        <v>20</v>
      </c>
      <c r="J122" s="59">
        <f>SUM(G122:I122)</f>
        <v>62</v>
      </c>
      <c r="K122" s="91">
        <v>17</v>
      </c>
      <c r="L122" s="18">
        <v>17</v>
      </c>
      <c r="M122" s="18">
        <v>17</v>
      </c>
      <c r="N122" s="59">
        <f>SUM(K122:M122)</f>
        <v>51</v>
      </c>
      <c r="O122" s="91">
        <v>61</v>
      </c>
      <c r="P122" s="18">
        <v>61</v>
      </c>
      <c r="Q122" s="18">
        <v>61</v>
      </c>
      <c r="R122" s="143">
        <f>SUM(O122:Q122)</f>
        <v>183</v>
      </c>
      <c r="S122" s="91">
        <f t="shared" si="21"/>
        <v>99</v>
      </c>
      <c r="T122" s="18">
        <f t="shared" si="21"/>
        <v>99</v>
      </c>
      <c r="U122" s="18">
        <f t="shared" si="21"/>
        <v>98</v>
      </c>
      <c r="V122" s="145">
        <f>SUM(S122:U122)</f>
        <v>296</v>
      </c>
    </row>
    <row r="123" spans="1:22" s="3" customFormat="1" ht="10.5" customHeight="1">
      <c r="A123" s="17" t="s">
        <v>7</v>
      </c>
      <c r="C123" s="93"/>
      <c r="D123" s="34"/>
      <c r="E123" s="34"/>
      <c r="F123" s="64"/>
      <c r="G123" s="93"/>
      <c r="H123" s="34"/>
      <c r="I123" s="34"/>
      <c r="J123" s="64"/>
      <c r="K123" s="93"/>
      <c r="L123" s="34"/>
      <c r="M123" s="34"/>
      <c r="N123" s="64"/>
      <c r="O123" s="93"/>
      <c r="P123" s="34"/>
      <c r="Q123" s="34"/>
      <c r="R123" s="142"/>
      <c r="S123" s="93"/>
      <c r="T123" s="34"/>
      <c r="U123" s="34"/>
      <c r="V123" s="147"/>
    </row>
    <row r="124" spans="1:22" s="3" customFormat="1" ht="13.5">
      <c r="A124" s="14" t="s">
        <v>76</v>
      </c>
      <c r="C124" s="91">
        <f aca="true" t="shared" si="22" ref="C124:R124">C120-C121-C122</f>
        <v>12</v>
      </c>
      <c r="D124" s="18">
        <f t="shared" si="22"/>
        <v>12</v>
      </c>
      <c r="E124" s="18">
        <f t="shared" si="22"/>
        <v>11</v>
      </c>
      <c r="F124" s="66">
        <f t="shared" si="22"/>
        <v>35</v>
      </c>
      <c r="G124" s="91">
        <f t="shared" si="22"/>
        <v>-2</v>
      </c>
      <c r="H124" s="18">
        <f t="shared" si="22"/>
        <v>0</v>
      </c>
      <c r="I124" s="18">
        <f t="shared" si="22"/>
        <v>-40</v>
      </c>
      <c r="J124" s="66">
        <f t="shared" si="22"/>
        <v>-42</v>
      </c>
      <c r="K124" s="91">
        <f t="shared" si="22"/>
        <v>88</v>
      </c>
      <c r="L124" s="18">
        <f t="shared" si="22"/>
        <v>78</v>
      </c>
      <c r="M124" s="18">
        <f t="shared" si="22"/>
        <v>88</v>
      </c>
      <c r="N124" s="66">
        <f t="shared" si="22"/>
        <v>254</v>
      </c>
      <c r="O124" s="91">
        <f t="shared" si="22"/>
        <v>-338</v>
      </c>
      <c r="P124" s="18">
        <f t="shared" si="22"/>
        <v>-318</v>
      </c>
      <c r="Q124" s="18">
        <f t="shared" si="22"/>
        <v>-362</v>
      </c>
      <c r="R124" s="143">
        <f t="shared" si="22"/>
        <v>-1018</v>
      </c>
      <c r="S124" s="148">
        <f>S120-S121-S122</f>
        <v>-240</v>
      </c>
      <c r="T124" s="149">
        <f>T120-T121-T122</f>
        <v>-228</v>
      </c>
      <c r="U124" s="149">
        <f>U120-U121-U122</f>
        <v>-303</v>
      </c>
      <c r="V124" s="150">
        <f>V120-V121-V122</f>
        <v>-771</v>
      </c>
    </row>
    <row r="125" spans="3:22" s="3" customFormat="1" ht="10.5" customHeight="1">
      <c r="C125" s="91"/>
      <c r="D125" s="18"/>
      <c r="E125" s="18"/>
      <c r="F125" s="62"/>
      <c r="G125" s="91"/>
      <c r="H125" s="18"/>
      <c r="I125" s="18"/>
      <c r="J125" s="62"/>
      <c r="K125" s="91"/>
      <c r="L125" s="18"/>
      <c r="M125" s="18"/>
      <c r="N125" s="62"/>
      <c r="O125" s="91"/>
      <c r="P125" s="18"/>
      <c r="Q125" s="18"/>
      <c r="R125" s="143"/>
      <c r="S125" s="91"/>
      <c r="T125" s="18"/>
      <c r="U125" s="18"/>
      <c r="V125" s="145"/>
    </row>
    <row r="126" spans="1:22" s="3" customFormat="1" ht="13.5">
      <c r="A126" s="17" t="s">
        <v>77</v>
      </c>
      <c r="C126" s="91">
        <v>0</v>
      </c>
      <c r="D126" s="18">
        <v>0</v>
      </c>
      <c r="E126" s="18">
        <v>0</v>
      </c>
      <c r="F126" s="59">
        <f>SUM(C126:E126)</f>
        <v>0</v>
      </c>
      <c r="G126" s="91">
        <f>D175</f>
        <v>0</v>
      </c>
      <c r="H126" s="18">
        <f>E175</f>
        <v>0</v>
      </c>
      <c r="I126" s="18">
        <f>F175</f>
        <v>0</v>
      </c>
      <c r="J126" s="59">
        <f>SUM(G126:I126)</f>
        <v>0</v>
      </c>
      <c r="K126" s="91">
        <v>0</v>
      </c>
      <c r="L126" s="18">
        <v>0</v>
      </c>
      <c r="M126" s="18">
        <v>0</v>
      </c>
      <c r="N126" s="59">
        <f>SUM(K126:M126)</f>
        <v>0</v>
      </c>
      <c r="O126" s="91">
        <v>0</v>
      </c>
      <c r="P126" s="18">
        <v>0</v>
      </c>
      <c r="Q126" s="18">
        <v>149</v>
      </c>
      <c r="R126" s="143">
        <f>SUM(O126:Q126)</f>
        <v>149</v>
      </c>
      <c r="S126" s="91">
        <f>C126+G126+K126+O126</f>
        <v>0</v>
      </c>
      <c r="T126" s="18">
        <f aca="true" t="shared" si="23" ref="T126:U128">D126+H126+L126+P126</f>
        <v>0</v>
      </c>
      <c r="U126" s="18">
        <f t="shared" si="23"/>
        <v>149</v>
      </c>
      <c r="V126" s="145">
        <f>SUM(S126:U126)</f>
        <v>149</v>
      </c>
    </row>
    <row r="127" spans="1:22" s="3" customFormat="1" ht="13.5">
      <c r="A127" s="17" t="s">
        <v>78</v>
      </c>
      <c r="C127" s="91">
        <v>0</v>
      </c>
      <c r="D127" s="18">
        <v>0</v>
      </c>
      <c r="E127" s="18">
        <v>0</v>
      </c>
      <c r="F127" s="59">
        <f>SUM(C127:E127)</f>
        <v>0</v>
      </c>
      <c r="G127" s="91">
        <v>0</v>
      </c>
      <c r="H127" s="18">
        <v>0</v>
      </c>
      <c r="I127" s="18">
        <v>0</v>
      </c>
      <c r="J127" s="59">
        <f>SUM(G127:I127)</f>
        <v>0</v>
      </c>
      <c r="K127" s="91">
        <v>0</v>
      </c>
      <c r="L127" s="18">
        <v>0</v>
      </c>
      <c r="M127" s="18">
        <v>0</v>
      </c>
      <c r="N127" s="59">
        <f>SUM(K127:M127)</f>
        <v>0</v>
      </c>
      <c r="O127" s="91">
        <v>29</v>
      </c>
      <c r="P127" s="18">
        <v>29</v>
      </c>
      <c r="Q127" s="18">
        <v>29</v>
      </c>
      <c r="R127" s="143">
        <f>SUM(O127:Q127)</f>
        <v>87</v>
      </c>
      <c r="S127" s="91">
        <f>C127+G127+K127+O127</f>
        <v>29</v>
      </c>
      <c r="T127" s="18">
        <f t="shared" si="23"/>
        <v>29</v>
      </c>
      <c r="U127" s="18">
        <f t="shared" si="23"/>
        <v>29</v>
      </c>
      <c r="V127" s="145">
        <f>SUM(S127:U127)</f>
        <v>87</v>
      </c>
    </row>
    <row r="128" spans="1:22" s="3" customFormat="1" ht="13.5">
      <c r="A128" s="17" t="s">
        <v>79</v>
      </c>
      <c r="C128" s="91">
        <v>0</v>
      </c>
      <c r="D128" s="18">
        <v>0</v>
      </c>
      <c r="E128" s="18">
        <v>0</v>
      </c>
      <c r="F128" s="59">
        <f>SUM(C128:E128)</f>
        <v>0</v>
      </c>
      <c r="G128" s="91">
        <v>0</v>
      </c>
      <c r="H128" s="18">
        <v>0</v>
      </c>
      <c r="I128" s="18">
        <v>0</v>
      </c>
      <c r="J128" s="59">
        <f>SUM(G128:I128)</f>
        <v>0</v>
      </c>
      <c r="K128" s="91">
        <v>0</v>
      </c>
      <c r="L128" s="18">
        <v>0</v>
      </c>
      <c r="M128" s="18">
        <v>0</v>
      </c>
      <c r="N128" s="59">
        <f>SUM(K128:M128)</f>
        <v>0</v>
      </c>
      <c r="O128" s="91">
        <v>304</v>
      </c>
      <c r="P128" s="18">
        <v>182</v>
      </c>
      <c r="Q128" s="18">
        <v>-1055</v>
      </c>
      <c r="R128" s="143">
        <f>SUM(O128:Q128)</f>
        <v>-569</v>
      </c>
      <c r="S128" s="91">
        <f>C128+G128+K128+O128</f>
        <v>304</v>
      </c>
      <c r="T128" s="18">
        <f t="shared" si="23"/>
        <v>182</v>
      </c>
      <c r="U128" s="18">
        <f t="shared" si="23"/>
        <v>-1055</v>
      </c>
      <c r="V128" s="145">
        <f>SUM(S128:U128)</f>
        <v>-569</v>
      </c>
    </row>
    <row r="129" spans="1:22" s="3" customFormat="1" ht="13.5">
      <c r="A129" s="17"/>
      <c r="C129" s="91"/>
      <c r="D129" s="18"/>
      <c r="E129" s="18"/>
      <c r="F129" s="62"/>
      <c r="G129" s="91"/>
      <c r="H129" s="18"/>
      <c r="I129" s="18"/>
      <c r="J129" s="62"/>
      <c r="K129" s="91"/>
      <c r="L129" s="18"/>
      <c r="M129" s="18"/>
      <c r="N129" s="62"/>
      <c r="O129" s="91"/>
      <c r="P129" s="18"/>
      <c r="Q129" s="18"/>
      <c r="R129" s="143"/>
      <c r="S129" s="91"/>
      <c r="T129" s="18"/>
      <c r="U129" s="18"/>
      <c r="V129" s="145"/>
    </row>
    <row r="130" spans="1:22" s="3" customFormat="1" ht="13.5">
      <c r="A130" s="17" t="s">
        <v>80</v>
      </c>
      <c r="C130" s="91"/>
      <c r="D130" s="18"/>
      <c r="E130" s="18"/>
      <c r="F130" s="62"/>
      <c r="G130" s="91"/>
      <c r="H130" s="18"/>
      <c r="I130" s="18"/>
      <c r="J130" s="62"/>
      <c r="K130" s="91"/>
      <c r="L130" s="18"/>
      <c r="M130" s="18"/>
      <c r="N130" s="62"/>
      <c r="O130" s="91"/>
      <c r="P130" s="18"/>
      <c r="Q130" s="18"/>
      <c r="R130" s="143"/>
      <c r="S130" s="91"/>
      <c r="T130" s="18"/>
      <c r="U130" s="18"/>
      <c r="V130" s="145"/>
    </row>
    <row r="131" spans="1:22" s="3" customFormat="1" ht="13.5">
      <c r="A131" s="17" t="s">
        <v>81</v>
      </c>
      <c r="C131" s="91">
        <v>0</v>
      </c>
      <c r="D131" s="18">
        <v>0</v>
      </c>
      <c r="E131" s="18">
        <v>0</v>
      </c>
      <c r="F131" s="59">
        <f>SUM(C131:E131)</f>
        <v>0</v>
      </c>
      <c r="G131" s="91">
        <v>0</v>
      </c>
      <c r="H131" s="18">
        <v>0</v>
      </c>
      <c r="I131" s="18">
        <v>0</v>
      </c>
      <c r="J131" s="59">
        <f>SUM(G131:I131)</f>
        <v>0</v>
      </c>
      <c r="K131" s="91">
        <v>0</v>
      </c>
      <c r="L131" s="18">
        <v>0</v>
      </c>
      <c r="M131" s="18">
        <v>0</v>
      </c>
      <c r="N131" s="59">
        <f>SUM(K131:M131)</f>
        <v>0</v>
      </c>
      <c r="O131" s="91">
        <v>0</v>
      </c>
      <c r="P131" s="18">
        <v>0</v>
      </c>
      <c r="Q131" s="18">
        <v>0</v>
      </c>
      <c r="R131" s="143">
        <f>SUM(O131:Q131)</f>
        <v>0</v>
      </c>
      <c r="S131" s="91">
        <f>C131+G131+K131+O131</f>
        <v>0</v>
      </c>
      <c r="T131" s="18">
        <f>D131+H131+L131+P131</f>
        <v>0</v>
      </c>
      <c r="U131" s="18">
        <f>E131+I131+M131+Q131</f>
        <v>0</v>
      </c>
      <c r="V131" s="145">
        <f>SUM(S131:U131)</f>
        <v>0</v>
      </c>
    </row>
    <row r="132" spans="1:22" s="3" customFormat="1" ht="13.5">
      <c r="A132" s="17"/>
      <c r="C132" s="93"/>
      <c r="D132" s="34"/>
      <c r="E132" s="34"/>
      <c r="F132" s="64"/>
      <c r="G132" s="93"/>
      <c r="H132" s="34"/>
      <c r="I132" s="34"/>
      <c r="J132" s="64"/>
      <c r="K132" s="93"/>
      <c r="L132" s="34"/>
      <c r="M132" s="34"/>
      <c r="N132" s="64"/>
      <c r="O132" s="93"/>
      <c r="P132" s="34"/>
      <c r="Q132" s="34"/>
      <c r="R132" s="142"/>
      <c r="S132" s="93"/>
      <c r="T132" s="34"/>
      <c r="U132" s="34"/>
      <c r="V132" s="147"/>
    </row>
    <row r="133" spans="1:22" s="3" customFormat="1" ht="13.5">
      <c r="A133" s="14" t="s">
        <v>82</v>
      </c>
      <c r="C133" s="91">
        <f aca="true" t="shared" si="24" ref="C133:R133">C124+C126+C127+C128+C131</f>
        <v>12</v>
      </c>
      <c r="D133" s="18">
        <f t="shared" si="24"/>
        <v>12</v>
      </c>
      <c r="E133" s="18">
        <f t="shared" si="24"/>
        <v>11</v>
      </c>
      <c r="F133" s="66">
        <f t="shared" si="24"/>
        <v>35</v>
      </c>
      <c r="G133" s="91">
        <f t="shared" si="24"/>
        <v>-2</v>
      </c>
      <c r="H133" s="18">
        <f t="shared" si="24"/>
        <v>0</v>
      </c>
      <c r="I133" s="18">
        <f t="shared" si="24"/>
        <v>-40</v>
      </c>
      <c r="J133" s="66">
        <f t="shared" si="24"/>
        <v>-42</v>
      </c>
      <c r="K133" s="91">
        <f t="shared" si="24"/>
        <v>88</v>
      </c>
      <c r="L133" s="18">
        <f t="shared" si="24"/>
        <v>78</v>
      </c>
      <c r="M133" s="18">
        <f t="shared" si="24"/>
        <v>88</v>
      </c>
      <c r="N133" s="66">
        <f t="shared" si="24"/>
        <v>254</v>
      </c>
      <c r="O133" s="91">
        <f t="shared" si="24"/>
        <v>-5</v>
      </c>
      <c r="P133" s="18">
        <f t="shared" si="24"/>
        <v>-107</v>
      </c>
      <c r="Q133" s="18">
        <f t="shared" si="24"/>
        <v>-1239</v>
      </c>
      <c r="R133" s="143">
        <f t="shared" si="24"/>
        <v>-1351</v>
      </c>
      <c r="S133" s="91">
        <f>S124+S126+S127+S128+S131</f>
        <v>93</v>
      </c>
      <c r="T133" s="18">
        <f>T124+T126+T127+T128+T131</f>
        <v>-17</v>
      </c>
      <c r="U133" s="18">
        <f>U124+U126+U127+U128+U131</f>
        <v>-1180</v>
      </c>
      <c r="V133" s="145">
        <f>V124+V126+V127+V128+V131</f>
        <v>-1104</v>
      </c>
    </row>
    <row r="134" spans="1:22" s="3" customFormat="1" ht="13.5">
      <c r="A134" s="17"/>
      <c r="C134" s="91"/>
      <c r="D134" s="18"/>
      <c r="E134" s="18"/>
      <c r="F134" s="62"/>
      <c r="G134" s="91"/>
      <c r="H134" s="18"/>
      <c r="I134" s="18"/>
      <c r="J134" s="62"/>
      <c r="K134" s="91"/>
      <c r="L134" s="18"/>
      <c r="M134" s="18"/>
      <c r="N134" s="62"/>
      <c r="O134" s="91"/>
      <c r="P134" s="18"/>
      <c r="Q134" s="18"/>
      <c r="R134" s="143"/>
      <c r="S134" s="91"/>
      <c r="T134" s="18"/>
      <c r="U134" s="18"/>
      <c r="V134" s="145"/>
    </row>
    <row r="135" spans="1:22" s="3" customFormat="1" ht="13.5">
      <c r="A135" s="17" t="s">
        <v>83</v>
      </c>
      <c r="B135" s="23" t="s">
        <v>84</v>
      </c>
      <c r="C135" s="91">
        <v>0</v>
      </c>
      <c r="D135" s="18">
        <v>0</v>
      </c>
      <c r="E135" s="18">
        <v>0</v>
      </c>
      <c r="F135" s="59">
        <f>SUM(C135:E135)</f>
        <v>0</v>
      </c>
      <c r="G135" s="91">
        <v>0</v>
      </c>
      <c r="H135" s="18">
        <v>0</v>
      </c>
      <c r="I135" s="18">
        <v>0</v>
      </c>
      <c r="J135" s="59">
        <f>SUM(G135:I135)</f>
        <v>0</v>
      </c>
      <c r="K135" s="91">
        <v>0</v>
      </c>
      <c r="L135" s="18">
        <v>0</v>
      </c>
      <c r="M135" s="18">
        <v>0</v>
      </c>
      <c r="N135" s="59">
        <f>SUM(K135:M135)</f>
        <v>0</v>
      </c>
      <c r="O135" s="91">
        <v>72</v>
      </c>
      <c r="P135" s="18">
        <v>73</v>
      </c>
      <c r="Q135" s="18">
        <v>1209</v>
      </c>
      <c r="R135" s="143">
        <f>SUM(O135:Q135)</f>
        <v>1354</v>
      </c>
      <c r="S135" s="91">
        <f aca="true" t="shared" si="25" ref="S135:U136">C135+G135+K135+O135</f>
        <v>72</v>
      </c>
      <c r="T135" s="18">
        <f t="shared" si="25"/>
        <v>73</v>
      </c>
      <c r="U135" s="18">
        <f t="shared" si="25"/>
        <v>1209</v>
      </c>
      <c r="V135" s="145">
        <f>SUM(S135:U135)</f>
        <v>1354</v>
      </c>
    </row>
    <row r="136" spans="1:22" s="3" customFormat="1" ht="13.5">
      <c r="A136" s="17" t="s">
        <v>7</v>
      </c>
      <c r="B136" s="23" t="s">
        <v>69</v>
      </c>
      <c r="C136" s="91">
        <v>0</v>
      </c>
      <c r="D136" s="18">
        <v>0</v>
      </c>
      <c r="E136" s="18">
        <v>0</v>
      </c>
      <c r="F136" s="59">
        <f>SUM(C136:E136)</f>
        <v>0</v>
      </c>
      <c r="G136" s="91">
        <v>0</v>
      </c>
      <c r="H136" s="18">
        <v>0</v>
      </c>
      <c r="I136" s="18">
        <v>0</v>
      </c>
      <c r="J136" s="59">
        <f>SUM(G136:I136)</f>
        <v>0</v>
      </c>
      <c r="K136" s="91">
        <v>0</v>
      </c>
      <c r="L136" s="18">
        <v>0</v>
      </c>
      <c r="M136" s="18">
        <v>0</v>
      </c>
      <c r="N136" s="59">
        <f>SUM(K136:M136)</f>
        <v>0</v>
      </c>
      <c r="O136" s="91">
        <v>-922</v>
      </c>
      <c r="P136" s="18">
        <v>-840</v>
      </c>
      <c r="Q136" s="18">
        <v>-686</v>
      </c>
      <c r="R136" s="143">
        <f>SUM(O136:Q136)</f>
        <v>-2448</v>
      </c>
      <c r="S136" s="91">
        <f t="shared" si="25"/>
        <v>-922</v>
      </c>
      <c r="T136" s="18">
        <f t="shared" si="25"/>
        <v>-840</v>
      </c>
      <c r="U136" s="18">
        <f t="shared" si="25"/>
        <v>-686</v>
      </c>
      <c r="V136" s="145">
        <f>SUM(S136:U136)</f>
        <v>-2448</v>
      </c>
    </row>
    <row r="137" spans="1:22" s="3" customFormat="1" ht="13.5">
      <c r="A137" s="14" t="s">
        <v>85</v>
      </c>
      <c r="C137" s="92">
        <f aca="true" t="shared" si="26" ref="C137:N137">SUM(C135:C136)</f>
        <v>0</v>
      </c>
      <c r="D137" s="37">
        <f t="shared" si="26"/>
        <v>0</v>
      </c>
      <c r="E137" s="37">
        <f t="shared" si="26"/>
        <v>0</v>
      </c>
      <c r="F137" s="67">
        <f t="shared" si="26"/>
        <v>0</v>
      </c>
      <c r="G137" s="92">
        <f t="shared" si="26"/>
        <v>0</v>
      </c>
      <c r="H137" s="37">
        <f t="shared" si="26"/>
        <v>0</v>
      </c>
      <c r="I137" s="37">
        <f t="shared" si="26"/>
        <v>0</v>
      </c>
      <c r="J137" s="67">
        <f t="shared" si="26"/>
        <v>0</v>
      </c>
      <c r="K137" s="92">
        <f t="shared" si="26"/>
        <v>0</v>
      </c>
      <c r="L137" s="37">
        <f t="shared" si="26"/>
        <v>0</v>
      </c>
      <c r="M137" s="37">
        <f t="shared" si="26"/>
        <v>0</v>
      </c>
      <c r="N137" s="67">
        <f t="shared" si="26"/>
        <v>0</v>
      </c>
      <c r="O137" s="92">
        <f>O135+O136</f>
        <v>-850</v>
      </c>
      <c r="P137" s="37">
        <f>P135+P136</f>
        <v>-767</v>
      </c>
      <c r="Q137" s="37">
        <f>Q135+Q136</f>
        <v>523</v>
      </c>
      <c r="R137" s="141">
        <f>SUM(R135:R136)</f>
        <v>-1094</v>
      </c>
      <c r="S137" s="92">
        <f>S135+S136</f>
        <v>-850</v>
      </c>
      <c r="T137" s="37">
        <f>T135+T136</f>
        <v>-767</v>
      </c>
      <c r="U137" s="37">
        <f>U135+U136</f>
        <v>523</v>
      </c>
      <c r="V137" s="146">
        <f>SUM(V135:V136)</f>
        <v>-1094</v>
      </c>
    </row>
    <row r="138" spans="1:22" s="3" customFormat="1" ht="10.5" customHeight="1">
      <c r="A138" s="17"/>
      <c r="C138" s="91"/>
      <c r="D138" s="18"/>
      <c r="E138" s="18"/>
      <c r="F138" s="62"/>
      <c r="G138" s="91"/>
      <c r="H138" s="18"/>
      <c r="I138" s="18"/>
      <c r="J138" s="62"/>
      <c r="K138" s="91"/>
      <c r="L138" s="18"/>
      <c r="M138" s="18"/>
      <c r="N138" s="62"/>
      <c r="O138" s="91"/>
      <c r="P138" s="18"/>
      <c r="Q138" s="18"/>
      <c r="R138" s="143"/>
      <c r="S138" s="148"/>
      <c r="T138" s="149"/>
      <c r="U138" s="149"/>
      <c r="V138" s="150"/>
    </row>
    <row r="139" spans="1:22" s="3" customFormat="1" ht="13.5">
      <c r="A139" s="14" t="s">
        <v>86</v>
      </c>
      <c r="C139" s="91">
        <f aca="true" t="shared" si="27" ref="C139:R139">C133+C137</f>
        <v>12</v>
      </c>
      <c r="D139" s="18">
        <f t="shared" si="27"/>
        <v>12</v>
      </c>
      <c r="E139" s="18">
        <f t="shared" si="27"/>
        <v>11</v>
      </c>
      <c r="F139" s="66">
        <f t="shared" si="27"/>
        <v>35</v>
      </c>
      <c r="G139" s="91">
        <f t="shared" si="27"/>
        <v>-2</v>
      </c>
      <c r="H139" s="18">
        <f t="shared" si="27"/>
        <v>0</v>
      </c>
      <c r="I139" s="18">
        <f t="shared" si="27"/>
        <v>-40</v>
      </c>
      <c r="J139" s="66">
        <f t="shared" si="27"/>
        <v>-42</v>
      </c>
      <c r="K139" s="91">
        <f t="shared" si="27"/>
        <v>88</v>
      </c>
      <c r="L139" s="18">
        <f t="shared" si="27"/>
        <v>78</v>
      </c>
      <c r="M139" s="18">
        <f t="shared" si="27"/>
        <v>88</v>
      </c>
      <c r="N139" s="66">
        <f t="shared" si="27"/>
        <v>254</v>
      </c>
      <c r="O139" s="91">
        <f t="shared" si="27"/>
        <v>-855</v>
      </c>
      <c r="P139" s="18">
        <f t="shared" si="27"/>
        <v>-874</v>
      </c>
      <c r="Q139" s="18">
        <f t="shared" si="27"/>
        <v>-716</v>
      </c>
      <c r="R139" s="143">
        <f t="shared" si="27"/>
        <v>-2445</v>
      </c>
      <c r="S139" s="91">
        <f>S133+S137</f>
        <v>-757</v>
      </c>
      <c r="T139" s="18">
        <f>T133+T137</f>
        <v>-784</v>
      </c>
      <c r="U139" s="18">
        <f>U133+U137</f>
        <v>-657</v>
      </c>
      <c r="V139" s="145">
        <f>V133+V137</f>
        <v>-2198</v>
      </c>
    </row>
    <row r="140" spans="1:22" s="3" customFormat="1" ht="13.5">
      <c r="A140" s="17" t="s">
        <v>87</v>
      </c>
      <c r="C140" s="91">
        <v>0</v>
      </c>
      <c r="D140" s="18">
        <v>0</v>
      </c>
      <c r="E140" s="18">
        <v>0</v>
      </c>
      <c r="F140" s="59">
        <f>SUM(C140:E140)</f>
        <v>0</v>
      </c>
      <c r="G140" s="91">
        <v>0</v>
      </c>
      <c r="H140" s="18">
        <v>0</v>
      </c>
      <c r="I140" s="18">
        <v>0</v>
      </c>
      <c r="J140" s="59">
        <f>SUM(G140:I140)</f>
        <v>0</v>
      </c>
      <c r="K140" s="91">
        <v>0</v>
      </c>
      <c r="L140" s="18">
        <v>0</v>
      </c>
      <c r="M140" s="18">
        <v>0</v>
      </c>
      <c r="N140" s="59">
        <f>SUM(K140:M140)</f>
        <v>0</v>
      </c>
      <c r="O140" s="91">
        <v>0</v>
      </c>
      <c r="P140" s="18">
        <v>0</v>
      </c>
      <c r="Q140" s="18">
        <v>0</v>
      </c>
      <c r="R140" s="143">
        <f>SUM(O140:Q140)</f>
        <v>0</v>
      </c>
      <c r="S140" s="91">
        <f>C140+G140+K140+O140</f>
        <v>0</v>
      </c>
      <c r="T140" s="18">
        <f>D140+H140+L140+P140</f>
        <v>0</v>
      </c>
      <c r="U140" s="18">
        <f>E140+I140+M140+Q140</f>
        <v>0</v>
      </c>
      <c r="V140" s="145">
        <f>SUM(S140:U140)</f>
        <v>0</v>
      </c>
    </row>
    <row r="141" spans="1:22" s="3" customFormat="1" ht="13.5">
      <c r="A141" s="17"/>
      <c r="C141" s="93"/>
      <c r="D141" s="34"/>
      <c r="E141" s="34"/>
      <c r="F141" s="64"/>
      <c r="G141" s="93"/>
      <c r="H141" s="34"/>
      <c r="I141" s="34"/>
      <c r="J141" s="64"/>
      <c r="K141" s="93"/>
      <c r="L141" s="34"/>
      <c r="M141" s="34"/>
      <c r="N141" s="64"/>
      <c r="O141" s="93"/>
      <c r="P141" s="34"/>
      <c r="Q141" s="34"/>
      <c r="R141" s="142"/>
      <c r="S141" s="93"/>
      <c r="T141" s="34"/>
      <c r="U141" s="34"/>
      <c r="V141" s="147"/>
    </row>
    <row r="142" spans="1:22" s="3" customFormat="1" ht="13.5">
      <c r="A142" s="14" t="s">
        <v>88</v>
      </c>
      <c r="C142" s="91">
        <f>C139+C140</f>
        <v>12</v>
      </c>
      <c r="D142" s="18">
        <f>D139+D140</f>
        <v>12</v>
      </c>
      <c r="E142" s="18">
        <f>E139+E140</f>
        <v>11</v>
      </c>
      <c r="F142" s="59">
        <f>SUM(F139:F140)</f>
        <v>35</v>
      </c>
      <c r="G142" s="91">
        <f>G139+G140</f>
        <v>-2</v>
      </c>
      <c r="H142" s="18">
        <f>H139+H140</f>
        <v>0</v>
      </c>
      <c r="I142" s="18">
        <f>I139+I140</f>
        <v>-40</v>
      </c>
      <c r="J142" s="59">
        <f>SUM(J139:J140)</f>
        <v>-42</v>
      </c>
      <c r="K142" s="91">
        <f>K139+K140</f>
        <v>88</v>
      </c>
      <c r="L142" s="18">
        <f>L139+L140</f>
        <v>78</v>
      </c>
      <c r="M142" s="18">
        <f>M139+M140</f>
        <v>88</v>
      </c>
      <c r="N142" s="59">
        <f>SUM(N139:N140)</f>
        <v>254</v>
      </c>
      <c r="O142" s="91">
        <f>O139+O140</f>
        <v>-855</v>
      </c>
      <c r="P142" s="18">
        <f>P139+P140</f>
        <v>-874</v>
      </c>
      <c r="Q142" s="18">
        <f>Q139+Q140</f>
        <v>-716</v>
      </c>
      <c r="R142" s="143">
        <f>SUM(R139:R140)</f>
        <v>-2445</v>
      </c>
      <c r="S142" s="148">
        <f>S139+S140</f>
        <v>-757</v>
      </c>
      <c r="T142" s="149">
        <f>T139+T140</f>
        <v>-784</v>
      </c>
      <c r="U142" s="149">
        <f>U139+U140</f>
        <v>-657</v>
      </c>
      <c r="V142" s="150">
        <f>SUM(V139:V140)</f>
        <v>-2198</v>
      </c>
    </row>
    <row r="143" spans="1:22" s="3" customFormat="1" ht="13.5">
      <c r="A143" s="14" t="s">
        <v>89</v>
      </c>
      <c r="C143" s="91"/>
      <c r="D143" s="18"/>
      <c r="E143" s="18"/>
      <c r="F143" s="62"/>
      <c r="G143" s="91"/>
      <c r="H143" s="18"/>
      <c r="I143" s="18"/>
      <c r="J143" s="62"/>
      <c r="K143" s="91"/>
      <c r="L143" s="18"/>
      <c r="M143" s="18"/>
      <c r="N143" s="62"/>
      <c r="O143" s="91"/>
      <c r="P143" s="18"/>
      <c r="Q143" s="18"/>
      <c r="R143" s="143"/>
      <c r="S143" s="91"/>
      <c r="T143" s="18"/>
      <c r="U143" s="18"/>
      <c r="V143" s="145"/>
    </row>
    <row r="144" spans="1:22" s="3" customFormat="1" ht="13.5">
      <c r="A144" s="17" t="s">
        <v>90</v>
      </c>
      <c r="C144" s="91">
        <v>0</v>
      </c>
      <c r="D144" s="18">
        <v>0</v>
      </c>
      <c r="E144" s="18">
        <v>0</v>
      </c>
      <c r="F144" s="59">
        <f>SUM(C144:E144)</f>
        <v>0</v>
      </c>
      <c r="G144" s="91">
        <v>0</v>
      </c>
      <c r="H144" s="18">
        <v>0</v>
      </c>
      <c r="I144" s="18">
        <v>0</v>
      </c>
      <c r="J144" s="59">
        <f>SUM(G144:I144)</f>
        <v>0</v>
      </c>
      <c r="K144" s="91">
        <v>0</v>
      </c>
      <c r="L144" s="18">
        <v>0</v>
      </c>
      <c r="M144" s="18">
        <v>0</v>
      </c>
      <c r="N144" s="59">
        <f>SUM(K144:M144)</f>
        <v>0</v>
      </c>
      <c r="O144" s="91">
        <v>0</v>
      </c>
      <c r="P144" s="18">
        <v>0</v>
      </c>
      <c r="Q144" s="18">
        <v>0</v>
      </c>
      <c r="R144" s="143">
        <f>SUM(O144:Q144)</f>
        <v>0</v>
      </c>
      <c r="S144" s="91">
        <f>C144+G144+K144+O144</f>
        <v>0</v>
      </c>
      <c r="T144" s="18">
        <f>D144+H144+L144+P144</f>
        <v>0</v>
      </c>
      <c r="U144" s="18">
        <f>E144+I144+M144+Q144</f>
        <v>0</v>
      </c>
      <c r="V144" s="145">
        <f>SUM(S144:U144)</f>
        <v>0</v>
      </c>
    </row>
    <row r="145" spans="1:22" s="3" customFormat="1" ht="13.5">
      <c r="A145" s="17"/>
      <c r="C145" s="93"/>
      <c r="D145" s="34"/>
      <c r="E145" s="34"/>
      <c r="F145" s="64"/>
      <c r="G145" s="93"/>
      <c r="H145" s="34"/>
      <c r="I145" s="34"/>
      <c r="J145" s="64"/>
      <c r="K145" s="93"/>
      <c r="L145" s="34"/>
      <c r="M145" s="34"/>
      <c r="N145" s="64"/>
      <c r="O145" s="93"/>
      <c r="P145" s="34"/>
      <c r="Q145" s="34"/>
      <c r="R145" s="147"/>
      <c r="S145" s="93"/>
      <c r="T145" s="34"/>
      <c r="U145" s="34"/>
      <c r="V145" s="147"/>
    </row>
    <row r="146" spans="1:22" s="3" customFormat="1" ht="13.5">
      <c r="A146" s="24" t="s">
        <v>91</v>
      </c>
      <c r="C146" s="94">
        <f>C142+C144</f>
        <v>12</v>
      </c>
      <c r="D146" s="86">
        <f>D142+D144</f>
        <v>12</v>
      </c>
      <c r="E146" s="86">
        <f>E142+E144</f>
        <v>11</v>
      </c>
      <c r="F146" s="59">
        <f>SUM(F142:F144)</f>
        <v>35</v>
      </c>
      <c r="G146" s="94">
        <f>G142+G144</f>
        <v>-2</v>
      </c>
      <c r="H146" s="86">
        <f>H142+H144</f>
        <v>0</v>
      </c>
      <c r="I146" s="86">
        <f>I142+I144</f>
        <v>-40</v>
      </c>
      <c r="J146" s="59">
        <f>SUM(J142:J144)</f>
        <v>-42</v>
      </c>
      <c r="K146" s="94">
        <f>K142+K144</f>
        <v>88</v>
      </c>
      <c r="L146" s="86">
        <f>L142+L144</f>
        <v>78</v>
      </c>
      <c r="M146" s="86">
        <f>M142+M144</f>
        <v>88</v>
      </c>
      <c r="N146" s="59">
        <f>SUM(N142:N144)</f>
        <v>254</v>
      </c>
      <c r="O146" s="91">
        <f>O142+O144</f>
        <v>-855</v>
      </c>
      <c r="P146" s="18">
        <f>P142+P144</f>
        <v>-874</v>
      </c>
      <c r="Q146" s="18">
        <f>Q142+Q144</f>
        <v>-716</v>
      </c>
      <c r="R146" s="145">
        <f>SUM(R142:R144)</f>
        <v>-2445</v>
      </c>
      <c r="S146" s="148">
        <f>S142+S144</f>
        <v>-757</v>
      </c>
      <c r="T146" s="149">
        <f>T142+T144</f>
        <v>-784</v>
      </c>
      <c r="U146" s="149">
        <f>U142+U144</f>
        <v>-657</v>
      </c>
      <c r="V146" s="150">
        <f>SUM(V142:V144)</f>
        <v>-2198</v>
      </c>
    </row>
    <row r="147" spans="1:22" s="3" customFormat="1" ht="13.5">
      <c r="A147" s="24" t="s">
        <v>92</v>
      </c>
      <c r="C147" s="95"/>
      <c r="D147" s="96"/>
      <c r="E147" s="34"/>
      <c r="F147" s="97"/>
      <c r="G147" s="95"/>
      <c r="H147" s="96"/>
      <c r="I147" s="96"/>
      <c r="J147" s="97"/>
      <c r="K147" s="93"/>
      <c r="L147" s="96"/>
      <c r="M147" s="96"/>
      <c r="N147" s="97"/>
      <c r="O147" s="93"/>
      <c r="P147" s="34"/>
      <c r="Q147" s="34"/>
      <c r="R147" s="98"/>
      <c r="S147" s="93"/>
      <c r="T147" s="34"/>
      <c r="U147" s="34"/>
      <c r="V147" s="64"/>
    </row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ht="13.5">
      <c r="I154" s="3"/>
    </row>
    <row r="155" ht="13.5">
      <c r="I155" s="3"/>
    </row>
    <row r="156" spans="2:9" ht="13.5">
      <c r="B156" s="7"/>
      <c r="I156" s="3"/>
    </row>
    <row r="157" spans="2:16" ht="13.5">
      <c r="B157" s="7"/>
      <c r="I157" s="3"/>
      <c r="L157" s="3"/>
      <c r="M157" s="3"/>
      <c r="N157" s="3"/>
      <c r="O157" s="3"/>
      <c r="P157" s="3"/>
    </row>
    <row r="158" spans="2:16" ht="13.5">
      <c r="B158" s="7"/>
      <c r="I158" s="3"/>
      <c r="L158" s="3"/>
      <c r="M158" s="3"/>
      <c r="N158" s="3"/>
      <c r="O158" s="3"/>
      <c r="P158" s="3"/>
    </row>
    <row r="159" spans="2:9" ht="13.5">
      <c r="B159" s="7"/>
      <c r="I159" s="3"/>
    </row>
    <row r="160" spans="2:9" ht="13.5">
      <c r="B160" s="7"/>
      <c r="I160" s="3"/>
    </row>
    <row r="161" spans="2:9" ht="13.5">
      <c r="B161" s="7"/>
      <c r="I161" s="3"/>
    </row>
    <row r="162" spans="2:9" ht="13.5">
      <c r="B162" s="7"/>
      <c r="I162" s="3"/>
    </row>
    <row r="163" spans="2:9" ht="13.5">
      <c r="B163" s="7"/>
      <c r="I163" s="3"/>
    </row>
    <row r="164" spans="2:9" ht="13.5">
      <c r="B164" s="7"/>
      <c r="I164" s="3"/>
    </row>
    <row r="165" spans="2:9" ht="13.5">
      <c r="B165" s="7"/>
      <c r="I165" s="3"/>
    </row>
    <row r="166" spans="2:9" ht="13.5">
      <c r="B166" s="7"/>
      <c r="I166" s="3"/>
    </row>
    <row r="167" spans="2:9" ht="13.5">
      <c r="B167" s="7"/>
      <c r="I167" s="3"/>
    </row>
    <row r="168" spans="2:9" ht="13.5">
      <c r="B168" s="7"/>
      <c r="I168" s="3"/>
    </row>
    <row r="169" spans="2:9" ht="13.5">
      <c r="B169" s="7"/>
      <c r="I169" s="3"/>
    </row>
    <row r="170" spans="2:9" ht="13.5">
      <c r="B170" s="7"/>
      <c r="I170" s="3"/>
    </row>
    <row r="171" spans="2:9" ht="13.5">
      <c r="B171" s="7"/>
      <c r="I171" s="3"/>
    </row>
    <row r="172" spans="2:9" ht="13.5">
      <c r="B172" s="7"/>
      <c r="I172" s="3"/>
    </row>
    <row r="173" spans="2:9" ht="13.5">
      <c r="B173" s="7"/>
      <c r="I173" s="3"/>
    </row>
    <row r="174" spans="2:9" ht="13.5">
      <c r="B174" s="7"/>
      <c r="C174" s="13"/>
      <c r="D174" s="3"/>
      <c r="E174" s="7"/>
      <c r="F174" s="3"/>
      <c r="G174" s="3"/>
      <c r="H174" s="3"/>
      <c r="I174" s="3"/>
    </row>
    <row r="175" spans="2:9" ht="13.5">
      <c r="B175" s="7"/>
      <c r="C175" s="13"/>
      <c r="D175" s="3"/>
      <c r="E175" s="7"/>
      <c r="F175" s="3"/>
      <c r="G175" s="3"/>
      <c r="H175" s="3"/>
      <c r="I175" s="3"/>
    </row>
    <row r="176" spans="2:9" ht="13.5">
      <c r="B176" s="7"/>
      <c r="C176" s="13"/>
      <c r="D176" s="3"/>
      <c r="E176" s="7"/>
      <c r="F176" s="3"/>
      <c r="G176" s="3"/>
      <c r="H176" s="3"/>
      <c r="I176" s="3"/>
    </row>
    <row r="177" spans="2:9" ht="13.5">
      <c r="B177" s="7"/>
      <c r="C177" s="13"/>
      <c r="D177" s="3"/>
      <c r="E177" s="7"/>
      <c r="F177" s="3"/>
      <c r="G177" s="3"/>
      <c r="H177" s="3"/>
      <c r="I177" s="3"/>
    </row>
    <row r="178" spans="3:9" ht="13.5">
      <c r="C178" s="13"/>
      <c r="D178" s="3"/>
      <c r="E178" s="7"/>
      <c r="F178" s="3"/>
      <c r="G178" s="3"/>
      <c r="H178" s="3"/>
      <c r="I178" s="3"/>
    </row>
    <row r="179" spans="3:9" ht="13.5">
      <c r="C179" s="13"/>
      <c r="D179" s="3"/>
      <c r="E179" s="7"/>
      <c r="F179" s="3"/>
      <c r="G179" s="3"/>
      <c r="H179" s="3"/>
      <c r="I179" s="3"/>
    </row>
    <row r="180" spans="3:9" ht="13.5">
      <c r="C180" s="13"/>
      <c r="D180" s="3"/>
      <c r="E180" s="7"/>
      <c r="F180" s="3"/>
      <c r="G180" s="3"/>
      <c r="H180" s="3"/>
      <c r="I180" s="3"/>
    </row>
    <row r="181" spans="3:9" ht="13.5">
      <c r="C181" s="13"/>
      <c r="D181" s="3"/>
      <c r="E181" s="7"/>
      <c r="F181" s="3"/>
      <c r="G181" s="3"/>
      <c r="H181" s="3"/>
      <c r="I181" s="3"/>
    </row>
    <row r="182" spans="3:9" ht="13.5">
      <c r="C182" s="13"/>
      <c r="D182" s="3"/>
      <c r="E182" s="7"/>
      <c r="F182" s="3"/>
      <c r="G182" s="3"/>
      <c r="H182" s="3"/>
      <c r="I182" s="3"/>
    </row>
    <row r="183" spans="3:9" ht="13.5">
      <c r="C183" s="13"/>
      <c r="D183" s="3"/>
      <c r="E183" s="7"/>
      <c r="F183" s="3"/>
      <c r="G183" s="3"/>
      <c r="H183" s="3"/>
      <c r="I183" s="3"/>
    </row>
    <row r="184" spans="3:9" ht="13.5">
      <c r="C184" s="13"/>
      <c r="D184" s="3"/>
      <c r="E184" s="7"/>
      <c r="F184" s="3"/>
      <c r="G184" s="3"/>
      <c r="H184" s="3"/>
      <c r="I184" s="3"/>
    </row>
    <row r="185" spans="3:9" ht="13.5">
      <c r="C185" s="13"/>
      <c r="D185" s="3"/>
      <c r="E185" s="7"/>
      <c r="F185" s="3"/>
      <c r="G185" s="3"/>
      <c r="H185" s="3"/>
      <c r="I185" s="3"/>
    </row>
    <row r="186" spans="3:9" ht="13.5">
      <c r="C186" s="13"/>
      <c r="D186" s="3"/>
      <c r="E186" s="7"/>
      <c r="F186" s="3"/>
      <c r="G186" s="3"/>
      <c r="H186" s="3"/>
      <c r="I186" s="3"/>
    </row>
    <row r="187" spans="3:9" ht="13.5">
      <c r="C187" s="13"/>
      <c r="D187" s="3"/>
      <c r="E187" s="7"/>
      <c r="F187" s="3"/>
      <c r="G187" s="3"/>
      <c r="H187" s="3"/>
      <c r="I187" s="3"/>
    </row>
    <row r="188" spans="3:9" ht="13.5">
      <c r="C188" s="13"/>
      <c r="D188" s="3"/>
      <c r="E188" s="7"/>
      <c r="F188" s="3"/>
      <c r="G188" s="3"/>
      <c r="H188" s="3"/>
      <c r="I188" s="3"/>
    </row>
    <row r="189" spans="3:9" ht="13.5">
      <c r="C189" s="13"/>
      <c r="D189" s="3"/>
      <c r="E189" s="7"/>
      <c r="F189" s="3"/>
      <c r="G189" s="3"/>
      <c r="H189" s="3"/>
      <c r="I189" s="3"/>
    </row>
    <row r="190" spans="3:9" ht="13.5">
      <c r="C190" s="2"/>
      <c r="D190" s="3"/>
      <c r="E190" s="7"/>
      <c r="F190" s="3"/>
      <c r="G190" s="3"/>
      <c r="H190" s="3"/>
      <c r="I190" s="3"/>
    </row>
    <row r="191" spans="3:9" ht="13.5">
      <c r="C191" s="2"/>
      <c r="D191" s="3"/>
      <c r="E191" s="7"/>
      <c r="F191" s="3"/>
      <c r="G191" s="3"/>
      <c r="H191" s="3"/>
      <c r="I191" s="3"/>
    </row>
    <row r="192" spans="3:9" ht="13.5">
      <c r="C192" s="2"/>
      <c r="D192" s="3"/>
      <c r="E192" s="7"/>
      <c r="F192" s="3"/>
      <c r="G192" s="3"/>
      <c r="H192" s="3"/>
      <c r="I192" s="3"/>
    </row>
    <row r="193" spans="3:9" ht="13.5">
      <c r="C193" s="2"/>
      <c r="D193" s="3"/>
      <c r="E193" s="7"/>
      <c r="F193" s="3"/>
      <c r="G193" s="3"/>
      <c r="H193" s="3"/>
      <c r="I193" s="3"/>
    </row>
    <row r="194" spans="3:9" ht="13.5">
      <c r="C194" s="2"/>
      <c r="D194" s="3"/>
      <c r="E194" s="7"/>
      <c r="F194" s="3"/>
      <c r="G194" s="3"/>
      <c r="H194" s="3"/>
      <c r="I194" s="3"/>
    </row>
    <row r="195" spans="3:9" ht="13.5">
      <c r="C195" s="2"/>
      <c r="D195" s="3"/>
      <c r="E195" s="7"/>
      <c r="F195" s="3"/>
      <c r="G195" s="3"/>
      <c r="H195" s="3"/>
      <c r="I195" s="3"/>
    </row>
    <row r="196" spans="3:9" ht="13.5">
      <c r="C196" s="2"/>
      <c r="D196" s="3"/>
      <c r="E196" s="7"/>
      <c r="F196" s="3"/>
      <c r="G196" s="3"/>
      <c r="H196" s="3"/>
      <c r="I196" s="3"/>
    </row>
    <row r="197" spans="3:9" ht="13.5">
      <c r="C197" s="2"/>
      <c r="D197" s="3"/>
      <c r="E197" s="7"/>
      <c r="F197" s="3"/>
      <c r="G197" s="3"/>
      <c r="H197" s="3"/>
      <c r="I197" s="3"/>
    </row>
    <row r="198" spans="3:9" ht="13.5">
      <c r="C198" s="2"/>
      <c r="D198" s="3"/>
      <c r="E198" s="7"/>
      <c r="F198" s="3"/>
      <c r="G198" s="3"/>
      <c r="H198" s="3"/>
      <c r="I198" s="3"/>
    </row>
    <row r="199" spans="3:5" ht="13.5">
      <c r="C199" s="102"/>
      <c r="E199" s="7"/>
    </row>
    <row r="200" spans="3:5" ht="13.5">
      <c r="C200" s="102"/>
      <c r="E200" s="7"/>
    </row>
    <row r="201" spans="3:5" ht="13.5">
      <c r="C201" s="102"/>
      <c r="E201" s="7"/>
    </row>
    <row r="202" spans="3:5" ht="13.5">
      <c r="C202" s="102"/>
      <c r="E202" s="7"/>
    </row>
    <row r="203" ht="12">
      <c r="C203" s="102"/>
    </row>
    <row r="204" ht="12">
      <c r="C204" s="102"/>
    </row>
    <row r="205" ht="12">
      <c r="C205" s="102"/>
    </row>
    <row r="206" ht="12">
      <c r="C206" s="102"/>
    </row>
    <row r="207" ht="12">
      <c r="C207" s="102"/>
    </row>
    <row r="208" ht="12">
      <c r="C208" s="102"/>
    </row>
    <row r="209" ht="12">
      <c r="C209" s="102"/>
    </row>
    <row r="210" ht="12">
      <c r="C210" s="102"/>
    </row>
    <row r="211" ht="12">
      <c r="C211" s="102"/>
    </row>
    <row r="212" ht="12">
      <c r="C212" s="102"/>
    </row>
    <row r="213" ht="12">
      <c r="C213" s="102"/>
    </row>
    <row r="214" ht="12">
      <c r="C214" s="102"/>
    </row>
    <row r="215" ht="12">
      <c r="C215" s="102"/>
    </row>
    <row r="216" ht="12">
      <c r="C216" s="102"/>
    </row>
    <row r="217" ht="12">
      <c r="C217" s="102"/>
    </row>
    <row r="218" ht="12">
      <c r="C218" s="102"/>
    </row>
    <row r="219" ht="12">
      <c r="C219" s="102"/>
    </row>
    <row r="220" ht="12">
      <c r="C220" s="102"/>
    </row>
    <row r="221" ht="12">
      <c r="C221" s="102"/>
    </row>
    <row r="222" ht="12">
      <c r="C222" s="102"/>
    </row>
    <row r="223" ht="12">
      <c r="C223" s="102"/>
    </row>
    <row r="224" ht="12">
      <c r="C224" s="102"/>
    </row>
    <row r="225" ht="12">
      <c r="C225" s="102"/>
    </row>
    <row r="226" ht="12">
      <c r="C226" s="102"/>
    </row>
    <row r="227" ht="12">
      <c r="C227" s="102"/>
    </row>
    <row r="228" ht="12">
      <c r="C228" s="102"/>
    </row>
    <row r="229" ht="12">
      <c r="C229" s="102"/>
    </row>
    <row r="230" ht="12">
      <c r="C230" s="102"/>
    </row>
  </sheetData>
  <printOptions gridLines="1"/>
  <pageMargins left="0.8" right="0.21" top="0.85" bottom="0.56" header="0.5" footer="0.5"/>
  <pageSetup horizontalDpi="600" verticalDpi="600" orientation="landscape" paperSize="9" scale="105" r:id="rId1"/>
  <rowBreaks count="3" manualBreakCount="3">
    <brk id="37" max="21" man="1"/>
    <brk id="74" max="21" man="1"/>
    <brk id="111" max="21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01"/>
  <sheetViews>
    <sheetView tabSelected="1" workbookViewId="0" topLeftCell="A248">
      <selection activeCell="F244" sqref="F244"/>
    </sheetView>
  </sheetViews>
  <sheetFormatPr defaultColWidth="8.88671875" defaultRowHeight="15.75"/>
  <cols>
    <col min="1" max="1" width="3.99609375" style="2" customWidth="1"/>
    <col min="2" max="2" width="4.10546875" style="2" customWidth="1"/>
    <col min="3" max="3" width="3.5546875" style="2" customWidth="1"/>
    <col min="4" max="4" width="3.77734375" style="2" customWidth="1"/>
    <col min="5" max="5" width="20.6640625" style="3" customWidth="1"/>
    <col min="6" max="6" width="9.77734375" style="3" customWidth="1"/>
    <col min="7" max="7" width="3.6640625" style="3" customWidth="1"/>
    <col min="8" max="8" width="9.77734375" style="3" customWidth="1"/>
    <col min="9" max="9" width="3.21484375" style="3" customWidth="1"/>
    <col min="10" max="10" width="9.77734375" style="29" customWidth="1"/>
    <col min="11" max="11" width="2.88671875" style="29" customWidth="1"/>
    <col min="12" max="12" width="9.77734375" style="29" customWidth="1"/>
    <col min="13" max="13" width="2.88671875" style="29" customWidth="1"/>
    <col min="14" max="14" width="10.6640625" style="29" customWidth="1"/>
    <col min="15" max="16384" width="10.6640625" style="3" customWidth="1"/>
  </cols>
  <sheetData>
    <row r="1" ht="17.25" customHeight="1">
      <c r="L1" s="151" t="s">
        <v>7</v>
      </c>
    </row>
    <row r="2" spans="12:13" ht="15.75" customHeight="1">
      <c r="L2" s="119"/>
      <c r="M2" s="120"/>
    </row>
    <row r="3" spans="12:13" ht="12.75" customHeight="1">
      <c r="L3" s="119"/>
      <c r="M3" s="120"/>
    </row>
    <row r="4" spans="6:14" ht="15.75" customHeight="1">
      <c r="F4" s="138" t="s">
        <v>4</v>
      </c>
      <c r="G4" s="20"/>
      <c r="H4" s="20"/>
      <c r="J4" s="3"/>
      <c r="K4" s="3"/>
      <c r="L4" s="3"/>
      <c r="M4" s="3"/>
      <c r="N4" s="3"/>
    </row>
    <row r="5" spans="6:14" ht="14.25" customHeight="1">
      <c r="F5" s="2" t="s">
        <v>5</v>
      </c>
      <c r="G5" s="4"/>
      <c r="H5" s="4"/>
      <c r="J5" s="3"/>
      <c r="K5" s="3"/>
      <c r="L5" s="3"/>
      <c r="M5" s="3"/>
      <c r="N5" s="3"/>
    </row>
    <row r="6" spans="6:14" ht="12.75" customHeight="1">
      <c r="F6" s="2" t="s">
        <v>6</v>
      </c>
      <c r="G6" s="4"/>
      <c r="H6" s="4"/>
      <c r="J6" s="3"/>
      <c r="K6" s="3"/>
      <c r="L6" s="3"/>
      <c r="M6" s="3"/>
      <c r="N6" s="3"/>
    </row>
    <row r="7" spans="6:14" ht="12.75" customHeight="1">
      <c r="F7" s="2"/>
      <c r="J7" s="3"/>
      <c r="K7" s="3"/>
      <c r="L7" s="3"/>
      <c r="M7" s="3"/>
      <c r="N7" s="3"/>
    </row>
    <row r="8" spans="6:14" ht="13.5" customHeight="1">
      <c r="F8" s="12" t="s">
        <v>209</v>
      </c>
      <c r="G8" s="12"/>
      <c r="H8" s="12"/>
      <c r="J8" s="3"/>
      <c r="K8" s="3"/>
      <c r="L8" s="3"/>
      <c r="M8" s="3"/>
      <c r="N8" s="3"/>
    </row>
    <row r="9" spans="3:14" ht="13.5" customHeight="1">
      <c r="C9" s="21"/>
      <c r="D9" s="21"/>
      <c r="F9" s="12" t="s">
        <v>203</v>
      </c>
      <c r="G9" s="12"/>
      <c r="H9" s="12"/>
      <c r="J9" s="3"/>
      <c r="K9" s="41"/>
      <c r="L9" s="3"/>
      <c r="M9" s="3"/>
      <c r="N9" s="3"/>
    </row>
    <row r="10" spans="1:14" ht="15" customHeight="1">
      <c r="A10" s="13"/>
      <c r="F10" s="12" t="s">
        <v>7</v>
      </c>
      <c r="G10" s="12"/>
      <c r="H10" s="12"/>
      <c r="J10" s="3"/>
      <c r="K10" s="3"/>
      <c r="L10" s="3"/>
      <c r="M10" s="3"/>
      <c r="N10" s="3"/>
    </row>
    <row r="11" spans="1:14" ht="15" customHeight="1">
      <c r="A11" s="13"/>
      <c r="F11" s="12"/>
      <c r="G11" s="12"/>
      <c r="H11" s="12"/>
      <c r="J11" s="3"/>
      <c r="K11" s="3"/>
      <c r="L11" s="3"/>
      <c r="M11" s="3"/>
      <c r="N11" s="3"/>
    </row>
    <row r="12" spans="1:14" ht="15">
      <c r="A12" s="13"/>
      <c r="B12" s="49" t="s">
        <v>26</v>
      </c>
      <c r="C12" s="3"/>
      <c r="D12" s="49"/>
      <c r="J12" s="3"/>
      <c r="K12" s="3"/>
      <c r="L12" s="3"/>
      <c r="M12" s="3"/>
      <c r="N12" s="3"/>
    </row>
    <row r="13" spans="1:14" ht="13.5">
      <c r="A13" s="13"/>
      <c r="C13" s="5"/>
      <c r="D13" s="5"/>
      <c r="J13" s="3"/>
      <c r="K13" s="3"/>
      <c r="L13" s="3"/>
      <c r="M13" s="3"/>
      <c r="N13" s="3"/>
    </row>
    <row r="14" spans="1:14" ht="13.5">
      <c r="A14" s="13"/>
      <c r="C14" s="5"/>
      <c r="D14" s="5"/>
      <c r="G14" s="12" t="s">
        <v>59</v>
      </c>
      <c r="H14" s="12"/>
      <c r="K14" s="12" t="s">
        <v>192</v>
      </c>
      <c r="L14" s="3"/>
      <c r="M14" s="3"/>
      <c r="N14" s="3"/>
    </row>
    <row r="15" spans="1:14" ht="13.5">
      <c r="A15" s="13"/>
      <c r="C15" s="5"/>
      <c r="D15" s="5"/>
      <c r="F15" s="12" t="s">
        <v>60</v>
      </c>
      <c r="G15" s="12"/>
      <c r="H15" s="21" t="s">
        <v>65</v>
      </c>
      <c r="J15" s="12" t="s">
        <v>60</v>
      </c>
      <c r="K15" s="12"/>
      <c r="L15" s="21" t="s">
        <v>65</v>
      </c>
      <c r="M15" s="3"/>
      <c r="N15" s="3"/>
    </row>
    <row r="16" spans="1:14" ht="13.5">
      <c r="A16" s="13"/>
      <c r="C16" s="5"/>
      <c r="D16" s="5"/>
      <c r="F16" s="12" t="s">
        <v>61</v>
      </c>
      <c r="G16" s="12"/>
      <c r="H16" s="21" t="s">
        <v>66</v>
      </c>
      <c r="J16" s="12" t="s">
        <v>63</v>
      </c>
      <c r="K16" s="12"/>
      <c r="L16" s="21" t="s">
        <v>66</v>
      </c>
      <c r="M16" s="3"/>
      <c r="N16" s="3"/>
    </row>
    <row r="17" spans="1:14" ht="13.5">
      <c r="A17" s="13"/>
      <c r="C17" s="5"/>
      <c r="D17" s="5"/>
      <c r="F17" s="12" t="s">
        <v>62</v>
      </c>
      <c r="G17" s="12"/>
      <c r="H17" s="12" t="s">
        <v>62</v>
      </c>
      <c r="J17" s="12" t="s">
        <v>64</v>
      </c>
      <c r="K17" s="12"/>
      <c r="L17" s="12" t="s">
        <v>67</v>
      </c>
      <c r="M17" s="3"/>
      <c r="N17" s="3"/>
    </row>
    <row r="18" spans="1:13" ht="15" customHeight="1">
      <c r="A18" s="2" t="s">
        <v>7</v>
      </c>
      <c r="C18" s="3"/>
      <c r="D18" s="3"/>
      <c r="F18" s="22">
        <v>35063</v>
      </c>
      <c r="G18" s="40"/>
      <c r="H18" s="22">
        <v>34698</v>
      </c>
      <c r="I18" s="14"/>
      <c r="J18" s="22">
        <v>35063</v>
      </c>
      <c r="K18" s="40"/>
      <c r="L18" s="22">
        <v>34698</v>
      </c>
      <c r="M18" s="3"/>
    </row>
    <row r="19" spans="3:13" ht="15" customHeight="1">
      <c r="C19" s="3"/>
      <c r="D19" s="3"/>
      <c r="F19" s="12" t="s">
        <v>8</v>
      </c>
      <c r="G19" s="12"/>
      <c r="H19" s="12" t="s">
        <v>8</v>
      </c>
      <c r="I19" s="5"/>
      <c r="J19" s="12" t="s">
        <v>8</v>
      </c>
      <c r="K19" s="11"/>
      <c r="L19" s="11" t="s">
        <v>8</v>
      </c>
      <c r="M19" s="3"/>
    </row>
    <row r="20" spans="1:13" ht="8.25" customHeight="1">
      <c r="A20" s="12"/>
      <c r="C20" s="3"/>
      <c r="D20" s="3"/>
      <c r="F20" s="4"/>
      <c r="G20" s="4"/>
      <c r="H20" s="4"/>
      <c r="J20" s="4"/>
      <c r="K20" s="4"/>
      <c r="L20" s="4"/>
      <c r="M20" s="3"/>
    </row>
    <row r="21" spans="1:17" ht="15" customHeight="1">
      <c r="A21" s="12">
        <v>1</v>
      </c>
      <c r="B21" s="2" t="s">
        <v>30</v>
      </c>
      <c r="C21" s="3" t="s">
        <v>9</v>
      </c>
      <c r="D21" s="5"/>
      <c r="F21" s="29">
        <v>58760</v>
      </c>
      <c r="G21" s="18"/>
      <c r="H21" s="132" t="s">
        <v>190</v>
      </c>
      <c r="I21" s="18"/>
      <c r="J21" s="6">
        <v>160034</v>
      </c>
      <c r="K21" s="36"/>
      <c r="L21" s="132" t="s">
        <v>190</v>
      </c>
      <c r="M21" s="3"/>
      <c r="Q21" s="36" t="e">
        <f>#REF!</f>
        <v>#REF!</v>
      </c>
    </row>
    <row r="22" spans="1:17" ht="15" customHeight="1">
      <c r="A22" s="12"/>
      <c r="B22" s="2" t="s">
        <v>31</v>
      </c>
      <c r="C22" s="3" t="s">
        <v>25</v>
      </c>
      <c r="D22" s="3"/>
      <c r="F22" s="29">
        <v>0</v>
      </c>
      <c r="G22" s="18"/>
      <c r="H22" s="132" t="s">
        <v>190</v>
      </c>
      <c r="I22" s="18"/>
      <c r="J22" s="6">
        <v>24</v>
      </c>
      <c r="K22" s="36"/>
      <c r="L22" s="132" t="s">
        <v>190</v>
      </c>
      <c r="M22" s="3"/>
      <c r="Q22" s="36" t="e">
        <f>#REF!</f>
        <v>#REF!</v>
      </c>
    </row>
    <row r="23" spans="1:17" ht="15" customHeight="1">
      <c r="A23" s="12"/>
      <c r="B23" s="2" t="s">
        <v>32</v>
      </c>
      <c r="C23" s="3" t="s">
        <v>33</v>
      </c>
      <c r="D23" s="3"/>
      <c r="F23" s="29">
        <v>397</v>
      </c>
      <c r="G23" s="18"/>
      <c r="H23" s="132" t="s">
        <v>190</v>
      </c>
      <c r="I23" s="18"/>
      <c r="J23" s="6">
        <v>2768</v>
      </c>
      <c r="K23" s="36"/>
      <c r="L23" s="132" t="s">
        <v>190</v>
      </c>
      <c r="M23" s="3" t="s">
        <v>7</v>
      </c>
      <c r="Q23" s="36" t="e">
        <f>#REF!</f>
        <v>#REF!</v>
      </c>
    </row>
    <row r="24" spans="1:17" ht="15" customHeight="1">
      <c r="A24" s="12"/>
      <c r="C24" s="3"/>
      <c r="D24" s="3"/>
      <c r="F24" s="29"/>
      <c r="G24" s="7"/>
      <c r="H24" s="135"/>
      <c r="I24" s="7"/>
      <c r="J24" s="6"/>
      <c r="K24" s="36"/>
      <c r="L24" s="135"/>
      <c r="M24" s="3"/>
      <c r="Q24" s="15"/>
    </row>
    <row r="25" spans="1:17" ht="15" customHeight="1">
      <c r="A25" s="12">
        <v>2</v>
      </c>
      <c r="B25" s="2" t="s">
        <v>30</v>
      </c>
      <c r="C25" s="3" t="s">
        <v>171</v>
      </c>
      <c r="D25" s="3"/>
      <c r="F25" s="29">
        <v>16133</v>
      </c>
      <c r="G25" s="7"/>
      <c r="H25" s="135" t="s">
        <v>190</v>
      </c>
      <c r="I25" s="7"/>
      <c r="J25" s="6">
        <v>22968</v>
      </c>
      <c r="K25" s="36"/>
      <c r="L25" s="135" t="s">
        <v>190</v>
      </c>
      <c r="M25" s="3"/>
      <c r="Q25" s="15" t="e">
        <f>#REF!</f>
        <v>#REF!</v>
      </c>
    </row>
    <row r="26" spans="1:17" ht="15" customHeight="1">
      <c r="A26" s="12"/>
      <c r="C26" s="3" t="s">
        <v>27</v>
      </c>
      <c r="D26" s="3"/>
      <c r="F26" s="29"/>
      <c r="G26" s="7"/>
      <c r="H26" s="135"/>
      <c r="I26" s="7"/>
      <c r="J26" s="6"/>
      <c r="K26" s="36"/>
      <c r="L26" s="135"/>
      <c r="M26" s="3"/>
      <c r="Q26" s="15"/>
    </row>
    <row r="27" spans="1:17" ht="15" customHeight="1">
      <c r="A27" s="12"/>
      <c r="C27" s="3" t="s">
        <v>28</v>
      </c>
      <c r="D27" s="3"/>
      <c r="F27" s="29"/>
      <c r="G27" s="7"/>
      <c r="H27" s="135"/>
      <c r="I27" s="7"/>
      <c r="J27" s="6"/>
      <c r="K27" s="36"/>
      <c r="L27" s="135"/>
      <c r="M27" s="3"/>
      <c r="Q27" s="15"/>
    </row>
    <row r="28" spans="1:17" ht="15" customHeight="1">
      <c r="A28" s="12"/>
      <c r="C28" s="3" t="s">
        <v>29</v>
      </c>
      <c r="D28" s="3"/>
      <c r="F28" s="29"/>
      <c r="G28" s="7"/>
      <c r="H28" s="135"/>
      <c r="I28" s="7"/>
      <c r="J28" s="6"/>
      <c r="K28" s="36"/>
      <c r="L28" s="135"/>
      <c r="M28" s="3"/>
      <c r="Q28" s="15"/>
    </row>
    <row r="29" spans="1:17" ht="15" customHeight="1">
      <c r="A29" s="12"/>
      <c r="C29" s="3"/>
      <c r="D29" s="3"/>
      <c r="F29" s="29"/>
      <c r="G29" s="7"/>
      <c r="H29" s="135"/>
      <c r="I29" s="7"/>
      <c r="J29" s="6"/>
      <c r="K29" s="36"/>
      <c r="L29" s="135"/>
      <c r="M29" s="3"/>
      <c r="Q29" s="15"/>
    </row>
    <row r="30" spans="1:17" ht="15" customHeight="1">
      <c r="A30" s="12"/>
      <c r="B30" s="2" t="s">
        <v>31</v>
      </c>
      <c r="C30" s="3" t="s">
        <v>34</v>
      </c>
      <c r="D30" s="3"/>
      <c r="F30" s="29">
        <v>-5877</v>
      </c>
      <c r="G30" s="7"/>
      <c r="H30" s="135" t="s">
        <v>190</v>
      </c>
      <c r="I30" s="7"/>
      <c r="J30" s="6">
        <v>-23629</v>
      </c>
      <c r="K30" s="36"/>
      <c r="L30" s="135" t="s">
        <v>190</v>
      </c>
      <c r="M30" s="3"/>
      <c r="Q30" s="15" t="e">
        <f>#REF!</f>
        <v>#REF!</v>
      </c>
    </row>
    <row r="31" spans="1:17" ht="15" customHeight="1">
      <c r="A31" s="12"/>
      <c r="C31" s="3"/>
      <c r="D31" s="3"/>
      <c r="F31" s="29"/>
      <c r="G31" s="7"/>
      <c r="H31" s="135"/>
      <c r="I31" s="7"/>
      <c r="J31" s="6"/>
      <c r="K31" s="36"/>
      <c r="L31" s="135"/>
      <c r="M31" s="3"/>
      <c r="Q31" s="15"/>
    </row>
    <row r="32" spans="1:17" ht="15" customHeight="1">
      <c r="A32" s="12"/>
      <c r="B32" s="2" t="s">
        <v>32</v>
      </c>
      <c r="C32" s="3" t="s">
        <v>35</v>
      </c>
      <c r="D32" s="3"/>
      <c r="F32" s="29">
        <v>-5036</v>
      </c>
      <c r="G32" s="7"/>
      <c r="H32" s="135" t="s">
        <v>190</v>
      </c>
      <c r="I32" s="7"/>
      <c r="J32" s="6">
        <v>-13780</v>
      </c>
      <c r="K32" s="36"/>
      <c r="L32" s="135" t="s">
        <v>190</v>
      </c>
      <c r="M32" s="3"/>
      <c r="Q32" s="15" t="e">
        <f>#REF!</f>
        <v>#REF!</v>
      </c>
    </row>
    <row r="33" spans="1:17" ht="15" customHeight="1">
      <c r="A33" s="12"/>
      <c r="C33" s="3"/>
      <c r="D33" s="3"/>
      <c r="F33" s="29"/>
      <c r="G33" s="7"/>
      <c r="H33" s="135"/>
      <c r="I33" s="7"/>
      <c r="J33" s="6"/>
      <c r="K33" s="36"/>
      <c r="L33" s="135"/>
      <c r="M33" s="3"/>
      <c r="Q33" s="15"/>
    </row>
    <row r="34" spans="1:17" ht="15" customHeight="1">
      <c r="A34" s="12"/>
      <c r="B34" s="2" t="s">
        <v>36</v>
      </c>
      <c r="C34" s="3" t="s">
        <v>37</v>
      </c>
      <c r="D34" s="3"/>
      <c r="F34" s="29">
        <v>0</v>
      </c>
      <c r="G34" s="7"/>
      <c r="H34" s="135" t="s">
        <v>190</v>
      </c>
      <c r="I34" s="7"/>
      <c r="J34" s="6">
        <v>0</v>
      </c>
      <c r="K34" s="36"/>
      <c r="L34" s="135" t="s">
        <v>190</v>
      </c>
      <c r="M34" s="3"/>
      <c r="Q34" s="35" t="e">
        <f>#REF!</f>
        <v>#REF!</v>
      </c>
    </row>
    <row r="35" spans="1:17" ht="15" customHeight="1">
      <c r="A35" s="12"/>
      <c r="C35" s="3"/>
      <c r="D35" s="3"/>
      <c r="F35" s="29"/>
      <c r="G35" s="132"/>
      <c r="H35" s="132"/>
      <c r="I35" s="18"/>
      <c r="J35" s="6"/>
      <c r="K35" s="36"/>
      <c r="L35" s="132"/>
      <c r="M35" s="3"/>
      <c r="Q35" s="36"/>
    </row>
    <row r="36" spans="1:17" ht="15" customHeight="1">
      <c r="A36" s="5"/>
      <c r="B36" s="2" t="s">
        <v>39</v>
      </c>
      <c r="C36" s="3" t="s">
        <v>38</v>
      </c>
      <c r="D36" s="3"/>
      <c r="F36" s="29">
        <v>5220</v>
      </c>
      <c r="G36" s="18"/>
      <c r="H36" s="132" t="s">
        <v>190</v>
      </c>
      <c r="I36" s="18"/>
      <c r="J36" s="6">
        <v>-14441</v>
      </c>
      <c r="K36" s="18"/>
      <c r="L36" s="132" t="s">
        <v>190</v>
      </c>
      <c r="M36" s="3"/>
      <c r="Q36" s="18" t="e">
        <f>SUM(Q25:Q34)</f>
        <v>#REF!</v>
      </c>
    </row>
    <row r="37" spans="1:17" ht="15" customHeight="1">
      <c r="A37" s="5"/>
      <c r="B37" s="3"/>
      <c r="C37" s="3" t="s">
        <v>27</v>
      </c>
      <c r="D37" s="3"/>
      <c r="F37" s="29"/>
      <c r="G37" s="18"/>
      <c r="H37" s="132"/>
      <c r="I37" s="18"/>
      <c r="J37" s="6"/>
      <c r="K37" s="18"/>
      <c r="L37" s="132"/>
      <c r="M37" s="3"/>
      <c r="Q37" s="18"/>
    </row>
    <row r="38" spans="1:17" ht="15" customHeight="1">
      <c r="A38" s="12"/>
      <c r="C38" s="3" t="s">
        <v>207</v>
      </c>
      <c r="D38" s="3"/>
      <c r="F38" s="29"/>
      <c r="G38" s="18"/>
      <c r="H38" s="132"/>
      <c r="I38" s="18"/>
      <c r="J38" s="6"/>
      <c r="K38" s="36"/>
      <c r="L38" s="132"/>
      <c r="M38" s="3"/>
      <c r="Q38" s="36"/>
    </row>
    <row r="39" spans="1:17" ht="15" customHeight="1">
      <c r="A39" s="12"/>
      <c r="C39" s="3" t="s">
        <v>29</v>
      </c>
      <c r="D39" s="3"/>
      <c r="F39" s="29"/>
      <c r="G39" s="36"/>
      <c r="H39" s="132"/>
      <c r="I39" s="18"/>
      <c r="J39" s="6"/>
      <c r="K39" s="36"/>
      <c r="L39" s="132"/>
      <c r="M39" s="3"/>
      <c r="Q39" s="36"/>
    </row>
    <row r="40" spans="1:17" ht="15" customHeight="1">
      <c r="A40" s="12"/>
      <c r="C40" s="5"/>
      <c r="D40" s="5"/>
      <c r="F40" s="29"/>
      <c r="G40" s="36"/>
      <c r="H40" s="132"/>
      <c r="I40" s="18"/>
      <c r="J40" s="6"/>
      <c r="K40" s="36"/>
      <c r="L40" s="132"/>
      <c r="M40" s="3"/>
      <c r="Q40" s="36"/>
    </row>
    <row r="41" spans="1:17" ht="15" customHeight="1">
      <c r="A41" s="12"/>
      <c r="B41" s="2" t="s">
        <v>40</v>
      </c>
      <c r="C41" s="3" t="s">
        <v>10</v>
      </c>
      <c r="D41" s="3"/>
      <c r="F41" s="29">
        <v>2138</v>
      </c>
      <c r="G41" s="36"/>
      <c r="H41" s="132" t="s">
        <v>190</v>
      </c>
      <c r="I41" s="18"/>
      <c r="J41" s="6">
        <v>5640</v>
      </c>
      <c r="K41" s="36"/>
      <c r="L41" s="132" t="s">
        <v>190</v>
      </c>
      <c r="M41" s="3"/>
      <c r="Q41" s="36" t="e">
        <f>#REF!</f>
        <v>#REF!</v>
      </c>
    </row>
    <row r="42" spans="1:17" ht="15" customHeight="1">
      <c r="A42" s="12"/>
      <c r="C42" s="3" t="s">
        <v>45</v>
      </c>
      <c r="D42" s="3"/>
      <c r="F42" s="29"/>
      <c r="G42" s="36"/>
      <c r="H42" s="132"/>
      <c r="I42" s="18"/>
      <c r="J42" s="6"/>
      <c r="K42" s="36"/>
      <c r="L42" s="132"/>
      <c r="M42" s="3"/>
      <c r="Q42" s="36"/>
    </row>
    <row r="43" spans="1:17" ht="15" customHeight="1">
      <c r="A43" s="12"/>
      <c r="C43" s="3"/>
      <c r="D43" s="3"/>
      <c r="F43" s="29"/>
      <c r="G43" s="132"/>
      <c r="H43" s="132"/>
      <c r="I43" s="18"/>
      <c r="J43" s="6"/>
      <c r="K43" s="36"/>
      <c r="L43" s="132"/>
      <c r="M43" s="3"/>
      <c r="Q43" s="36"/>
    </row>
    <row r="44" spans="1:17" ht="15" customHeight="1">
      <c r="A44" s="12"/>
      <c r="B44" s="2" t="s">
        <v>41</v>
      </c>
      <c r="C44" s="3" t="s">
        <v>214</v>
      </c>
      <c r="D44" s="3"/>
      <c r="F44" s="29">
        <v>7358</v>
      </c>
      <c r="G44" s="18"/>
      <c r="H44" s="132" t="s">
        <v>190</v>
      </c>
      <c r="I44" s="18"/>
      <c r="J44" s="6">
        <v>-8801</v>
      </c>
      <c r="K44" s="18"/>
      <c r="L44" s="132" t="s">
        <v>190</v>
      </c>
      <c r="M44" s="3"/>
      <c r="Q44" s="18" t="e">
        <f>SUM(Q36:Q42)</f>
        <v>#REF!</v>
      </c>
    </row>
    <row r="45" spans="1:17" ht="15" customHeight="1">
      <c r="A45" s="12"/>
      <c r="C45" s="3" t="s">
        <v>42</v>
      </c>
      <c r="D45" s="3"/>
      <c r="F45" s="29"/>
      <c r="G45" s="36"/>
      <c r="H45" s="132"/>
      <c r="I45" s="18"/>
      <c r="J45" s="6"/>
      <c r="K45" s="36"/>
      <c r="L45" s="132"/>
      <c r="M45" s="3"/>
      <c r="Q45" s="36"/>
    </row>
    <row r="46" spans="1:17" ht="15" customHeight="1">
      <c r="A46" s="12"/>
      <c r="C46" s="5"/>
      <c r="D46" s="5"/>
      <c r="F46" s="29"/>
      <c r="G46" s="36"/>
      <c r="H46" s="132"/>
      <c r="I46" s="18"/>
      <c r="J46" s="6"/>
      <c r="K46" s="36"/>
      <c r="L46" s="132"/>
      <c r="M46" s="3"/>
      <c r="Q46" s="36"/>
    </row>
    <row r="47" spans="1:17" ht="15" customHeight="1">
      <c r="A47" s="12"/>
      <c r="B47" s="2" t="s">
        <v>43</v>
      </c>
      <c r="C47" s="3" t="s">
        <v>44</v>
      </c>
      <c r="D47" s="3"/>
      <c r="F47" s="29">
        <v>-1941.8</v>
      </c>
      <c r="G47" s="18"/>
      <c r="H47" s="132" t="s">
        <v>190</v>
      </c>
      <c r="I47" s="18"/>
      <c r="J47" s="6">
        <v>-5066.08</v>
      </c>
      <c r="K47" s="18"/>
      <c r="L47" s="132" t="s">
        <v>190</v>
      </c>
      <c r="M47" s="3"/>
      <c r="Q47" s="18" t="e">
        <f>#REF!</f>
        <v>#REF!</v>
      </c>
    </row>
    <row r="48" spans="1:17" ht="15" customHeight="1">
      <c r="A48" s="12"/>
      <c r="C48" s="3"/>
      <c r="D48" s="3"/>
      <c r="F48" s="29"/>
      <c r="G48" s="18"/>
      <c r="H48" s="132"/>
      <c r="I48" s="18"/>
      <c r="J48" s="6"/>
      <c r="K48" s="36"/>
      <c r="L48" s="132"/>
      <c r="M48" s="3"/>
      <c r="Q48" s="36"/>
    </row>
    <row r="49" spans="1:17" ht="15" customHeight="1">
      <c r="A49" s="12"/>
      <c r="B49" s="2" t="s">
        <v>46</v>
      </c>
      <c r="C49" s="3" t="s">
        <v>46</v>
      </c>
      <c r="D49" s="3" t="s">
        <v>215</v>
      </c>
      <c r="F49" s="29">
        <v>5416.2</v>
      </c>
      <c r="G49" s="18"/>
      <c r="H49" s="132" t="s">
        <v>190</v>
      </c>
      <c r="I49" s="18"/>
      <c r="J49" s="6">
        <v>-13867.08</v>
      </c>
      <c r="K49" s="36"/>
      <c r="L49" s="132" t="s">
        <v>190</v>
      </c>
      <c r="M49" s="3"/>
      <c r="Q49" s="36" t="e">
        <f>SUM(Q44:Q47)</f>
        <v>#REF!</v>
      </c>
    </row>
    <row r="50" spans="1:17" ht="15" customHeight="1">
      <c r="A50" s="12"/>
      <c r="C50" s="3"/>
      <c r="D50" s="3" t="s">
        <v>47</v>
      </c>
      <c r="F50" s="29"/>
      <c r="G50" s="18"/>
      <c r="H50" s="132"/>
      <c r="I50" s="18"/>
      <c r="J50" s="6"/>
      <c r="K50" s="36"/>
      <c r="L50" s="132"/>
      <c r="M50" s="3"/>
      <c r="Q50" s="36"/>
    </row>
    <row r="51" spans="1:17" ht="15" customHeight="1">
      <c r="A51" s="12"/>
      <c r="D51" s="3"/>
      <c r="F51" s="29"/>
      <c r="G51" s="18"/>
      <c r="H51" s="132"/>
      <c r="I51" s="18"/>
      <c r="J51" s="6"/>
      <c r="K51" s="36"/>
      <c r="L51" s="132"/>
      <c r="M51" s="3"/>
      <c r="Q51" s="36"/>
    </row>
    <row r="52" spans="1:17" ht="15" customHeight="1">
      <c r="A52" s="12"/>
      <c r="C52" s="2" t="s">
        <v>48</v>
      </c>
      <c r="D52" s="3" t="s">
        <v>3</v>
      </c>
      <c r="F52" s="29">
        <v>-1601.821</v>
      </c>
      <c r="G52" s="18"/>
      <c r="H52" s="132" t="s">
        <v>190</v>
      </c>
      <c r="I52" s="18"/>
      <c r="J52" s="6">
        <v>876.208</v>
      </c>
      <c r="K52" s="18"/>
      <c r="L52" s="132" t="s">
        <v>190</v>
      </c>
      <c r="M52" s="3"/>
      <c r="Q52" s="18" t="e">
        <f>#REF!</f>
        <v>#REF!</v>
      </c>
    </row>
    <row r="53" spans="1:17" ht="15" customHeight="1">
      <c r="A53" s="12"/>
      <c r="F53" s="29"/>
      <c r="G53" s="133"/>
      <c r="H53" s="140"/>
      <c r="I53" s="18"/>
      <c r="J53" s="6"/>
      <c r="K53" s="36"/>
      <c r="L53" s="140"/>
      <c r="M53" s="3"/>
      <c r="Q53" s="36"/>
    </row>
    <row r="54" spans="1:17" ht="15" customHeight="1">
      <c r="A54" s="12"/>
      <c r="B54" s="2" t="s">
        <v>49</v>
      </c>
      <c r="C54" s="3" t="s">
        <v>215</v>
      </c>
      <c r="D54" s="3"/>
      <c r="F54" s="29">
        <v>3814.379</v>
      </c>
      <c r="G54" s="18"/>
      <c r="H54" s="132" t="s">
        <v>190</v>
      </c>
      <c r="I54" s="18"/>
      <c r="J54" s="6">
        <v>-12990.872</v>
      </c>
      <c r="K54" s="18"/>
      <c r="L54" s="132" t="s">
        <v>190</v>
      </c>
      <c r="M54" s="3"/>
      <c r="Q54" s="18" t="e">
        <f>SUM(Q49:Q52)</f>
        <v>#REF!</v>
      </c>
    </row>
    <row r="55" spans="1:17" ht="15" customHeight="1">
      <c r="A55" s="12"/>
      <c r="C55" s="3" t="s">
        <v>50</v>
      </c>
      <c r="D55" s="3"/>
      <c r="F55" s="29"/>
      <c r="G55" s="18"/>
      <c r="H55" s="132"/>
      <c r="I55" s="18"/>
      <c r="J55" s="6"/>
      <c r="K55" s="18"/>
      <c r="L55" s="132"/>
      <c r="M55" s="3"/>
      <c r="Q55" s="18"/>
    </row>
    <row r="56" spans="1:17" ht="15" customHeight="1">
      <c r="A56" s="12"/>
      <c r="E56" s="5"/>
      <c r="F56" s="29"/>
      <c r="G56" s="18"/>
      <c r="H56" s="132"/>
      <c r="I56" s="18"/>
      <c r="J56" s="6"/>
      <c r="K56" s="18"/>
      <c r="L56" s="132"/>
      <c r="M56" s="3"/>
      <c r="Q56" s="18"/>
    </row>
    <row r="57" spans="1:17" ht="15" customHeight="1">
      <c r="A57" s="12"/>
      <c r="B57" s="2" t="s">
        <v>51</v>
      </c>
      <c r="C57" s="2" t="s">
        <v>46</v>
      </c>
      <c r="D57" s="3" t="s">
        <v>52</v>
      </c>
      <c r="F57" s="29">
        <v>0</v>
      </c>
      <c r="G57" s="18"/>
      <c r="H57" s="132" t="s">
        <v>190</v>
      </c>
      <c r="I57" s="18"/>
      <c r="J57" s="6">
        <v>0</v>
      </c>
      <c r="K57" s="18"/>
      <c r="L57" s="132" t="s">
        <v>190</v>
      </c>
      <c r="M57" s="3"/>
      <c r="Q57" s="18" t="e">
        <f>#REF!</f>
        <v>#REF!</v>
      </c>
    </row>
    <row r="58" spans="1:17" ht="15" customHeight="1">
      <c r="A58" s="12"/>
      <c r="C58" s="2" t="s">
        <v>48</v>
      </c>
      <c r="D58" s="3" t="s">
        <v>56</v>
      </c>
      <c r="F58" s="29">
        <v>0</v>
      </c>
      <c r="G58" s="18"/>
      <c r="H58" s="132" t="s">
        <v>190</v>
      </c>
      <c r="I58" s="18"/>
      <c r="J58" s="6">
        <v>0</v>
      </c>
      <c r="K58" s="18"/>
      <c r="L58" s="132" t="s">
        <v>190</v>
      </c>
      <c r="M58" s="3"/>
      <c r="Q58" s="18">
        <v>0</v>
      </c>
    </row>
    <row r="59" spans="1:17" ht="15" customHeight="1">
      <c r="A59" s="12"/>
      <c r="C59" s="2" t="s">
        <v>53</v>
      </c>
      <c r="D59" s="3" t="s">
        <v>54</v>
      </c>
      <c r="F59" s="29">
        <v>0</v>
      </c>
      <c r="G59" s="18"/>
      <c r="H59" s="132" t="s">
        <v>190</v>
      </c>
      <c r="I59" s="18"/>
      <c r="J59" s="6">
        <v>0</v>
      </c>
      <c r="K59" s="18"/>
      <c r="L59" s="132" t="s">
        <v>190</v>
      </c>
      <c r="M59" s="3"/>
      <c r="Q59" s="18">
        <v>0</v>
      </c>
    </row>
    <row r="60" spans="1:17" ht="15" customHeight="1">
      <c r="A60" s="12"/>
      <c r="D60" s="3" t="s">
        <v>55</v>
      </c>
      <c r="F60" s="29"/>
      <c r="G60" s="18"/>
      <c r="H60" s="132"/>
      <c r="I60" s="18"/>
      <c r="J60" s="6"/>
      <c r="K60" s="18"/>
      <c r="L60" s="132"/>
      <c r="M60" s="3"/>
      <c r="Q60" s="18"/>
    </row>
    <row r="61" spans="1:17" ht="15" customHeight="1">
      <c r="A61" s="12"/>
      <c r="F61" s="29"/>
      <c r="G61" s="133"/>
      <c r="H61" s="140"/>
      <c r="I61" s="18"/>
      <c r="J61" s="6"/>
      <c r="K61" s="36"/>
      <c r="L61" s="140"/>
      <c r="M61" s="3"/>
      <c r="Q61" s="36"/>
    </row>
    <row r="62" spans="1:17" ht="15" customHeight="1">
      <c r="A62" s="12"/>
      <c r="B62" s="2" t="s">
        <v>57</v>
      </c>
      <c r="C62" s="3" t="s">
        <v>216</v>
      </c>
      <c r="D62" s="3"/>
      <c r="F62" s="29">
        <v>3814.379</v>
      </c>
      <c r="G62" s="18"/>
      <c r="H62" s="132" t="s">
        <v>190</v>
      </c>
      <c r="I62" s="18"/>
      <c r="J62" s="6">
        <v>-12990.872</v>
      </c>
      <c r="K62" s="18"/>
      <c r="L62" s="132" t="s">
        <v>190</v>
      </c>
      <c r="M62" s="3"/>
      <c r="Q62" s="18" t="e">
        <f>SUM(Q54:Q60)</f>
        <v>#REF!</v>
      </c>
    </row>
    <row r="63" spans="1:17" ht="15" customHeight="1">
      <c r="A63" s="12"/>
      <c r="C63" s="3" t="s">
        <v>11</v>
      </c>
      <c r="D63" s="3"/>
      <c r="F63" s="29"/>
      <c r="G63" s="18"/>
      <c r="H63" s="132"/>
      <c r="I63" s="18"/>
      <c r="J63" s="6"/>
      <c r="K63" s="18"/>
      <c r="L63" s="132"/>
      <c r="M63" s="3"/>
      <c r="Q63" s="18"/>
    </row>
    <row r="64" spans="1:17" ht="15" customHeight="1">
      <c r="A64" s="12"/>
      <c r="F64" s="29"/>
      <c r="G64" s="18"/>
      <c r="H64" s="132"/>
      <c r="I64" s="18"/>
      <c r="J64" s="6"/>
      <c r="K64" s="18"/>
      <c r="L64" s="132"/>
      <c r="M64" s="3"/>
      <c r="Q64" s="18"/>
    </row>
    <row r="65" spans="1:17" ht="15" customHeight="1">
      <c r="A65" s="12">
        <v>3</v>
      </c>
      <c r="B65" s="2" t="s">
        <v>30</v>
      </c>
      <c r="C65" s="13" t="s">
        <v>217</v>
      </c>
      <c r="D65" s="13"/>
      <c r="F65" s="29"/>
      <c r="H65" s="2"/>
      <c r="J65" s="6"/>
      <c r="L65" s="2"/>
      <c r="M65" s="3"/>
      <c r="Q65" s="29"/>
    </row>
    <row r="66" spans="1:17" ht="15" customHeight="1">
      <c r="A66" s="12"/>
      <c r="B66" s="12"/>
      <c r="C66" s="13" t="s">
        <v>93</v>
      </c>
      <c r="D66" s="13"/>
      <c r="F66" s="29"/>
      <c r="G66" s="18"/>
      <c r="H66" s="132"/>
      <c r="I66" s="18"/>
      <c r="J66" s="6"/>
      <c r="K66" s="18"/>
      <c r="L66" s="132"/>
      <c r="M66" s="3"/>
      <c r="Q66" s="18"/>
    </row>
    <row r="67" spans="1:17" ht="15" customHeight="1">
      <c r="A67" s="12"/>
      <c r="C67" s="13" t="s">
        <v>94</v>
      </c>
      <c r="D67" s="13"/>
      <c r="F67" s="29"/>
      <c r="G67" s="16"/>
      <c r="H67" s="136"/>
      <c r="I67" s="17"/>
      <c r="J67" s="6"/>
      <c r="K67" s="18"/>
      <c r="L67" s="136"/>
      <c r="M67" s="3"/>
      <c r="Q67" s="18"/>
    </row>
    <row r="68" spans="1:17" ht="15" customHeight="1">
      <c r="A68" s="12"/>
      <c r="C68" s="2" t="s">
        <v>7</v>
      </c>
      <c r="E68" s="5"/>
      <c r="F68" s="29"/>
      <c r="G68" s="16"/>
      <c r="H68" s="136"/>
      <c r="I68" s="17"/>
      <c r="J68" s="6"/>
      <c r="K68" s="18"/>
      <c r="L68" s="136"/>
      <c r="M68" s="3"/>
      <c r="Q68" s="18"/>
    </row>
    <row r="69" spans="1:17" ht="15" customHeight="1">
      <c r="A69" s="12"/>
      <c r="C69" s="2" t="s">
        <v>46</v>
      </c>
      <c r="D69" s="3" t="s">
        <v>95</v>
      </c>
      <c r="F69" s="44">
        <v>1.449452424380605</v>
      </c>
      <c r="G69" s="19"/>
      <c r="H69" s="137" t="s">
        <v>190</v>
      </c>
      <c r="I69" s="19"/>
      <c r="J69" s="118">
        <v>-4.936491868065055</v>
      </c>
      <c r="K69" s="19"/>
      <c r="L69" s="137" t="s">
        <v>190</v>
      </c>
      <c r="M69" s="3"/>
      <c r="Q69" s="19" t="e">
        <f>Q54/263160*100</f>
        <v>#REF!</v>
      </c>
    </row>
    <row r="70" spans="1:17" ht="15" customHeight="1">
      <c r="A70" s="12"/>
      <c r="D70" s="3" t="s">
        <v>168</v>
      </c>
      <c r="F70" s="44"/>
      <c r="G70" s="16"/>
      <c r="H70" s="136"/>
      <c r="I70" s="17"/>
      <c r="J70" s="118"/>
      <c r="K70" s="18"/>
      <c r="L70" s="136"/>
      <c r="M70" s="3"/>
      <c r="Q70" s="18"/>
    </row>
    <row r="71" spans="1:17" ht="15" customHeight="1">
      <c r="A71" s="12"/>
      <c r="C71" s="2" t="s">
        <v>48</v>
      </c>
      <c r="D71" s="3" t="s">
        <v>96</v>
      </c>
      <c r="F71" s="44">
        <v>1.449452424380605</v>
      </c>
      <c r="G71" s="19"/>
      <c r="H71" s="137" t="s">
        <v>190</v>
      </c>
      <c r="I71" s="19"/>
      <c r="J71" s="118">
        <v>-4.936491868065055</v>
      </c>
      <c r="K71" s="19"/>
      <c r="L71" s="137" t="s">
        <v>190</v>
      </c>
      <c r="M71" s="3"/>
      <c r="Q71" s="19" t="e">
        <f>Q54/263160*100</f>
        <v>#REF!</v>
      </c>
    </row>
    <row r="72" spans="1:13" ht="15" customHeight="1">
      <c r="A72" s="12"/>
      <c r="D72" s="3" t="s">
        <v>168</v>
      </c>
      <c r="F72" s="16"/>
      <c r="G72" s="16"/>
      <c r="H72" s="16"/>
      <c r="I72" s="17"/>
      <c r="J72" s="16"/>
      <c r="K72" s="16"/>
      <c r="L72" s="16"/>
      <c r="M72" s="3"/>
    </row>
    <row r="73" spans="1:13" ht="15" customHeight="1">
      <c r="A73" s="12"/>
      <c r="E73" s="5"/>
      <c r="F73" s="16"/>
      <c r="G73" s="16"/>
      <c r="H73" s="16"/>
      <c r="I73" s="17"/>
      <c r="J73" s="16"/>
      <c r="K73" s="16"/>
      <c r="L73" s="16"/>
      <c r="M73" s="3"/>
    </row>
    <row r="74" spans="1:13" ht="15" customHeight="1">
      <c r="A74" s="12"/>
      <c r="C74" s="3"/>
      <c r="D74" s="116"/>
      <c r="F74" s="29"/>
      <c r="G74" s="29"/>
      <c r="H74" s="29"/>
      <c r="I74" s="107"/>
      <c r="J74" s="107"/>
      <c r="L74" s="3"/>
      <c r="M74" s="3"/>
    </row>
    <row r="75" spans="1:13" ht="15" customHeight="1">
      <c r="A75" s="12"/>
      <c r="B75" s="139" t="s">
        <v>166</v>
      </c>
      <c r="C75" s="116"/>
      <c r="D75" s="116"/>
      <c r="F75" s="29"/>
      <c r="G75" s="29"/>
      <c r="H75" s="29"/>
      <c r="I75" s="107"/>
      <c r="L75" s="3"/>
      <c r="M75" s="3"/>
    </row>
    <row r="76" spans="1:13" ht="15" customHeight="1">
      <c r="A76" s="12"/>
      <c r="B76" s="116"/>
      <c r="C76" s="116"/>
      <c r="D76" s="116"/>
      <c r="F76" s="29"/>
      <c r="G76" s="29"/>
      <c r="H76" s="29"/>
      <c r="I76" s="107"/>
      <c r="L76" s="3"/>
      <c r="M76" s="3"/>
    </row>
    <row r="77" spans="1:13" ht="15" customHeight="1">
      <c r="A77" s="12"/>
      <c r="C77" s="3"/>
      <c r="D77" s="3"/>
      <c r="E77" s="108"/>
      <c r="F77" s="106" t="s">
        <v>165</v>
      </c>
      <c r="G77" s="106"/>
      <c r="H77" s="106" t="s">
        <v>165</v>
      </c>
      <c r="L77" s="3"/>
      <c r="M77" s="3"/>
    </row>
    <row r="78" spans="1:13" ht="15" customHeight="1">
      <c r="A78" s="12"/>
      <c r="C78" s="3"/>
      <c r="D78" s="3"/>
      <c r="E78" s="108"/>
      <c r="F78" s="106" t="s">
        <v>164</v>
      </c>
      <c r="G78" s="106"/>
      <c r="H78" s="106" t="s">
        <v>163</v>
      </c>
      <c r="L78" s="3"/>
      <c r="M78" s="3"/>
    </row>
    <row r="79" spans="1:13" ht="15" customHeight="1">
      <c r="A79" s="12"/>
      <c r="C79" s="3"/>
      <c r="D79" s="3"/>
      <c r="E79" s="108"/>
      <c r="F79" s="106" t="s">
        <v>60</v>
      </c>
      <c r="G79" s="106"/>
      <c r="H79" s="106" t="s">
        <v>162</v>
      </c>
      <c r="L79" s="3"/>
      <c r="M79" s="3"/>
    </row>
    <row r="80" spans="1:13" ht="15" customHeight="1">
      <c r="A80" s="12"/>
      <c r="C80" s="3"/>
      <c r="D80" s="3"/>
      <c r="F80" s="106" t="s">
        <v>62</v>
      </c>
      <c r="G80" s="106"/>
      <c r="H80" s="106" t="s">
        <v>161</v>
      </c>
      <c r="L80" s="3"/>
      <c r="M80" s="3"/>
    </row>
    <row r="81" spans="1:13" ht="15" customHeight="1">
      <c r="A81" s="12"/>
      <c r="C81" s="3"/>
      <c r="D81" s="3"/>
      <c r="F81" s="115" t="s">
        <v>210</v>
      </c>
      <c r="G81" s="115"/>
      <c r="H81" s="115" t="s">
        <v>191</v>
      </c>
      <c r="L81" s="3"/>
      <c r="M81" s="3"/>
    </row>
    <row r="82" spans="1:13" ht="15" customHeight="1">
      <c r="A82" s="12"/>
      <c r="C82" s="3"/>
      <c r="D82" s="3"/>
      <c r="F82" s="115"/>
      <c r="G82" s="115"/>
      <c r="H82" s="106" t="s">
        <v>206</v>
      </c>
      <c r="L82" s="3"/>
      <c r="M82" s="3"/>
    </row>
    <row r="83" spans="1:13" ht="15" customHeight="1">
      <c r="A83" s="12"/>
      <c r="C83" s="3"/>
      <c r="D83" s="3"/>
      <c r="F83" s="32" t="s">
        <v>8</v>
      </c>
      <c r="G83" s="32"/>
      <c r="H83" s="32" t="s">
        <v>8</v>
      </c>
      <c r="L83" s="3"/>
      <c r="M83" s="3"/>
    </row>
    <row r="84" spans="1:13" ht="15" customHeight="1">
      <c r="A84" s="12"/>
      <c r="C84" s="3"/>
      <c r="D84" s="3"/>
      <c r="F84" s="32"/>
      <c r="G84" s="32"/>
      <c r="L84" s="3"/>
      <c r="M84" s="3"/>
    </row>
    <row r="85" spans="1:13" ht="15" customHeight="1">
      <c r="A85" s="122" t="s">
        <v>97</v>
      </c>
      <c r="B85" s="3" t="s">
        <v>160</v>
      </c>
      <c r="C85" s="3"/>
      <c r="D85" s="3"/>
      <c r="F85" s="33">
        <v>318708</v>
      </c>
      <c r="G85" s="33"/>
      <c r="H85" s="6">
        <v>326320</v>
      </c>
      <c r="L85" s="3"/>
      <c r="M85" s="3"/>
    </row>
    <row r="86" spans="1:13" ht="15" customHeight="1">
      <c r="A86" s="122" t="s">
        <v>98</v>
      </c>
      <c r="B86" s="3" t="s">
        <v>159</v>
      </c>
      <c r="C86" s="3"/>
      <c r="D86" s="3"/>
      <c r="F86" s="33">
        <v>53551</v>
      </c>
      <c r="G86" s="33"/>
      <c r="H86" s="6">
        <v>49503</v>
      </c>
      <c r="I86" s="29" t="s">
        <v>7</v>
      </c>
      <c r="L86" s="3"/>
      <c r="M86" s="3"/>
    </row>
    <row r="87" spans="1:13" ht="15" customHeight="1">
      <c r="A87" s="122" t="s">
        <v>99</v>
      </c>
      <c r="B87" s="3" t="s">
        <v>158</v>
      </c>
      <c r="C87" s="3"/>
      <c r="D87" s="3"/>
      <c r="F87" s="33">
        <v>650</v>
      </c>
      <c r="G87" s="33"/>
      <c r="H87" s="6">
        <f>276+323</f>
        <v>599</v>
      </c>
      <c r="L87" s="3"/>
      <c r="M87" s="3"/>
    </row>
    <row r="88" spans="1:13" ht="15" customHeight="1">
      <c r="A88" s="122" t="s">
        <v>100</v>
      </c>
      <c r="B88" s="3" t="s">
        <v>157</v>
      </c>
      <c r="C88" s="3"/>
      <c r="D88" s="3"/>
      <c r="F88" s="33">
        <v>19578</v>
      </c>
      <c r="G88" s="33"/>
      <c r="H88" s="6">
        <f>19042+210+668</f>
        <v>19920</v>
      </c>
      <c r="L88" s="3"/>
      <c r="M88" s="3"/>
    </row>
    <row r="89" spans="1:13" ht="15.75" customHeight="1">
      <c r="A89" s="12"/>
      <c r="B89" s="3"/>
      <c r="C89" s="3"/>
      <c r="D89" s="3"/>
      <c r="F89" s="32"/>
      <c r="G89" s="32"/>
      <c r="H89" s="6"/>
      <c r="L89" s="3"/>
      <c r="M89" s="3"/>
    </row>
    <row r="90" spans="1:13" ht="15" customHeight="1">
      <c r="A90" s="122" t="s">
        <v>113</v>
      </c>
      <c r="B90" s="5" t="s">
        <v>135</v>
      </c>
      <c r="C90" s="3"/>
      <c r="D90" s="3"/>
      <c r="F90" s="32"/>
      <c r="G90" s="32"/>
      <c r="H90" s="6"/>
      <c r="L90" s="3"/>
      <c r="M90" s="3"/>
    </row>
    <row r="91" spans="1:13" ht="15" customHeight="1">
      <c r="A91" s="12"/>
      <c r="C91" s="38" t="s">
        <v>156</v>
      </c>
      <c r="D91" s="3"/>
      <c r="F91" s="105">
        <v>34301.994</v>
      </c>
      <c r="G91" s="33"/>
      <c r="H91" s="121">
        <v>38295</v>
      </c>
      <c r="L91" s="3"/>
      <c r="M91" s="3"/>
    </row>
    <row r="92" spans="1:13" ht="15" customHeight="1">
      <c r="A92" s="12"/>
      <c r="C92" s="38" t="s">
        <v>136</v>
      </c>
      <c r="D92" s="3"/>
      <c r="F92" s="45">
        <v>132397.6676</v>
      </c>
      <c r="G92" s="33"/>
      <c r="H92" s="117">
        <v>151085</v>
      </c>
      <c r="L92" s="3"/>
      <c r="M92" s="3"/>
    </row>
    <row r="93" spans="1:13" ht="15" customHeight="1">
      <c r="A93" s="12"/>
      <c r="C93" s="38" t="s">
        <v>155</v>
      </c>
      <c r="D93" s="3"/>
      <c r="F93" s="45">
        <v>1138.9790000000066</v>
      </c>
      <c r="G93" s="33"/>
      <c r="H93" s="117">
        <f>192+125+52</f>
        <v>369</v>
      </c>
      <c r="L93" s="3"/>
      <c r="M93" s="3"/>
    </row>
    <row r="94" spans="1:13" ht="15" customHeight="1">
      <c r="A94" s="12"/>
      <c r="C94" s="38" t="s">
        <v>154</v>
      </c>
      <c r="D94" s="3"/>
      <c r="F94" s="45">
        <v>38826.0284</v>
      </c>
      <c r="G94" s="33"/>
      <c r="H94" s="117">
        <f>866+16201+5736</f>
        <v>22803</v>
      </c>
      <c r="L94" s="3"/>
      <c r="M94" s="3"/>
    </row>
    <row r="95" spans="1:13" ht="15" customHeight="1">
      <c r="A95" s="12"/>
      <c r="C95" s="38" t="s">
        <v>137</v>
      </c>
      <c r="D95" s="3"/>
      <c r="F95" s="45">
        <v>11412.162400000001</v>
      </c>
      <c r="G95" s="33"/>
      <c r="H95" s="117">
        <v>17496</v>
      </c>
      <c r="L95" s="3"/>
      <c r="M95" s="3"/>
    </row>
    <row r="96" spans="1:13" ht="15" customHeight="1">
      <c r="A96" s="12"/>
      <c r="C96" s="38" t="s">
        <v>138</v>
      </c>
      <c r="D96" s="3"/>
      <c r="F96" s="45">
        <v>6536</v>
      </c>
      <c r="G96" s="33"/>
      <c r="H96" s="117">
        <v>5742</v>
      </c>
      <c r="L96" s="3"/>
      <c r="M96" s="3"/>
    </row>
    <row r="97" spans="1:13" ht="15" customHeight="1">
      <c r="A97" s="12"/>
      <c r="C97" s="38" t="s">
        <v>172</v>
      </c>
      <c r="D97" s="3"/>
      <c r="F97" s="47">
        <v>0</v>
      </c>
      <c r="G97" s="33"/>
      <c r="H97" s="117">
        <v>3885</v>
      </c>
      <c r="L97" s="3"/>
      <c r="M97" s="3"/>
    </row>
    <row r="98" spans="1:13" ht="15" customHeight="1">
      <c r="A98" s="12"/>
      <c r="D98" s="3"/>
      <c r="F98" s="46">
        <f>SUM(F91:F97)</f>
        <v>224612.8314</v>
      </c>
      <c r="G98" s="33"/>
      <c r="H98" s="46">
        <f>SUM(H91:H97)</f>
        <v>239675</v>
      </c>
      <c r="L98" s="3"/>
      <c r="M98" s="3"/>
    </row>
    <row r="99" spans="1:13" ht="15" customHeight="1">
      <c r="A99" s="122" t="s">
        <v>101</v>
      </c>
      <c r="B99" s="5" t="s">
        <v>139</v>
      </c>
      <c r="C99" s="3"/>
      <c r="D99" s="3"/>
      <c r="F99" s="105"/>
      <c r="G99" s="33"/>
      <c r="H99" s="117"/>
      <c r="L99" s="3"/>
      <c r="M99" s="3"/>
    </row>
    <row r="100" spans="1:13" ht="15" customHeight="1">
      <c r="A100" s="12"/>
      <c r="C100" s="38" t="s">
        <v>153</v>
      </c>
      <c r="D100" s="3"/>
      <c r="F100" s="45">
        <v>240152.278</v>
      </c>
      <c r="G100" s="33"/>
      <c r="H100" s="117">
        <f>26790+25144+3706+276439+53565+167+366+50</f>
        <v>386227</v>
      </c>
      <c r="L100" s="3"/>
      <c r="M100" s="3"/>
    </row>
    <row r="101" spans="1:13" ht="15" customHeight="1">
      <c r="A101" s="12"/>
      <c r="C101" s="38" t="s">
        <v>152</v>
      </c>
      <c r="D101" s="3"/>
      <c r="F101" s="45">
        <v>48052.1876</v>
      </c>
      <c r="G101" s="33"/>
      <c r="H101" s="117">
        <v>18052</v>
      </c>
      <c r="L101" s="3"/>
      <c r="M101" s="3"/>
    </row>
    <row r="102" spans="1:13" ht="15" customHeight="1">
      <c r="A102" s="12"/>
      <c r="C102" s="38" t="s">
        <v>151</v>
      </c>
      <c r="D102" s="3"/>
      <c r="F102" s="45">
        <v>17346.52</v>
      </c>
      <c r="G102" s="33"/>
      <c r="H102" s="117">
        <v>17386</v>
      </c>
      <c r="L102" s="3"/>
      <c r="M102" s="3"/>
    </row>
    <row r="103" spans="1:13" ht="15" customHeight="1">
      <c r="A103" s="12"/>
      <c r="C103" s="38" t="s">
        <v>169</v>
      </c>
      <c r="D103" s="3"/>
      <c r="F103" s="45">
        <v>22754</v>
      </c>
      <c r="G103" s="33"/>
      <c r="H103" s="117">
        <v>24589</v>
      </c>
      <c r="L103" s="3"/>
      <c r="M103" s="3"/>
    </row>
    <row r="104" spans="1:13" ht="15" customHeight="1">
      <c r="A104" s="12"/>
      <c r="C104" s="38" t="s">
        <v>150</v>
      </c>
      <c r="D104" s="3"/>
      <c r="F104" s="47">
        <v>0</v>
      </c>
      <c r="G104" s="33"/>
      <c r="H104" s="117">
        <v>68</v>
      </c>
      <c r="L104" s="3"/>
      <c r="M104" s="3"/>
    </row>
    <row r="105" spans="1:13" ht="15" customHeight="1">
      <c r="A105" s="12"/>
      <c r="C105" s="38"/>
      <c r="D105" s="3"/>
      <c r="F105" s="46">
        <f>SUM(F100:F104)</f>
        <v>328304.9856</v>
      </c>
      <c r="G105" s="33"/>
      <c r="H105" s="46">
        <f>SUM(H100:H104)</f>
        <v>446322</v>
      </c>
      <c r="L105" s="3"/>
      <c r="M105" s="3"/>
    </row>
    <row r="106" spans="1:13" ht="15" customHeight="1">
      <c r="A106" s="122" t="s">
        <v>102</v>
      </c>
      <c r="B106" s="3" t="s">
        <v>149</v>
      </c>
      <c r="C106" s="3"/>
      <c r="D106" s="3"/>
      <c r="F106" s="33">
        <f>F98-F105</f>
        <v>-103692.15420000002</v>
      </c>
      <c r="G106" s="33"/>
      <c r="H106" s="9">
        <f>H98-H105</f>
        <v>-206647</v>
      </c>
      <c r="L106" s="3"/>
      <c r="M106" s="3"/>
    </row>
    <row r="107" spans="1:13" ht="15" customHeight="1" thickBot="1">
      <c r="A107" s="122"/>
      <c r="B107" s="3"/>
      <c r="C107" s="3"/>
      <c r="D107" s="3"/>
      <c r="F107" s="112">
        <f>(F85+F86+F87+F88)+F106</f>
        <v>288794.8458</v>
      </c>
      <c r="G107" s="30"/>
      <c r="H107" s="10">
        <f>(H85+H86+H87+H88)+H106</f>
        <v>189695</v>
      </c>
      <c r="L107" s="3"/>
      <c r="M107" s="3"/>
    </row>
    <row r="108" spans="1:13" ht="15" customHeight="1" thickTop="1">
      <c r="A108" s="12"/>
      <c r="B108" s="3"/>
      <c r="C108" s="3"/>
      <c r="D108" s="3"/>
      <c r="F108" s="33"/>
      <c r="G108" s="33"/>
      <c r="H108" s="6"/>
      <c r="I108" s="5"/>
      <c r="L108" s="3"/>
      <c r="M108" s="3"/>
    </row>
    <row r="109" spans="1:13" ht="15" customHeight="1">
      <c r="A109" s="122" t="s">
        <v>103</v>
      </c>
      <c r="B109" s="3" t="s">
        <v>143</v>
      </c>
      <c r="C109" s="3"/>
      <c r="D109" s="3"/>
      <c r="F109" s="33"/>
      <c r="G109" s="33"/>
      <c r="H109" s="6"/>
      <c r="L109" s="3"/>
      <c r="M109" s="3"/>
    </row>
    <row r="110" spans="1:13" ht="15" customHeight="1">
      <c r="A110" s="12" t="s">
        <v>7</v>
      </c>
      <c r="B110" s="3" t="s">
        <v>141</v>
      </c>
      <c r="C110" s="3"/>
      <c r="D110" s="3"/>
      <c r="F110" s="33">
        <v>263160</v>
      </c>
      <c r="G110" s="33"/>
      <c r="H110" s="6">
        <v>263160</v>
      </c>
      <c r="L110" s="3"/>
      <c r="M110" s="3"/>
    </row>
    <row r="111" spans="1:13" ht="15" customHeight="1">
      <c r="A111" s="12" t="s">
        <v>7</v>
      </c>
      <c r="B111" s="3" t="s">
        <v>142</v>
      </c>
      <c r="C111" s="3"/>
      <c r="D111" s="3"/>
      <c r="F111" s="33" t="s">
        <v>7</v>
      </c>
      <c r="G111" s="33"/>
      <c r="H111" s="6"/>
      <c r="L111" s="3"/>
      <c r="M111" s="3"/>
    </row>
    <row r="112" spans="1:13" ht="15" customHeight="1">
      <c r="A112" s="12"/>
      <c r="C112" s="38" t="s">
        <v>146</v>
      </c>
      <c r="D112" s="3"/>
      <c r="F112" s="33">
        <v>-276517</v>
      </c>
      <c r="G112" s="33"/>
      <c r="H112" s="6">
        <f>-212757-50769</f>
        <v>-263526</v>
      </c>
      <c r="I112"/>
      <c r="J112" s="29" t="s">
        <v>7</v>
      </c>
      <c r="L112" s="3"/>
      <c r="M112" s="3"/>
    </row>
    <row r="113" spans="1:13" ht="15" customHeight="1">
      <c r="A113" s="12"/>
      <c r="C113" s="38" t="s">
        <v>145</v>
      </c>
      <c r="D113" s="3"/>
      <c r="F113" s="104">
        <v>58119</v>
      </c>
      <c r="G113" s="33"/>
      <c r="H113" s="104">
        <f>318+18042+18477+8684+437+12161</f>
        <v>58119</v>
      </c>
      <c r="I113"/>
      <c r="L113" s="3"/>
      <c r="M113" s="3"/>
    </row>
    <row r="114" spans="1:13" ht="15" customHeight="1">
      <c r="A114" s="12"/>
      <c r="D114" s="3"/>
      <c r="F114" s="33">
        <f>F110+F112+F113</f>
        <v>44762</v>
      </c>
      <c r="G114" s="33"/>
      <c r="H114" s="33">
        <f>H110+H112+H113</f>
        <v>57753</v>
      </c>
      <c r="I114"/>
      <c r="L114" s="3"/>
      <c r="M114" s="3"/>
    </row>
    <row r="115" spans="1:13" ht="15" customHeight="1">
      <c r="A115" s="12"/>
      <c r="D115" s="3"/>
      <c r="F115" s="114"/>
      <c r="G115" s="114"/>
      <c r="H115" s="113"/>
      <c r="I115"/>
      <c r="L115" s="3"/>
      <c r="M115" s="3"/>
    </row>
    <row r="116" spans="1:13" ht="15" customHeight="1">
      <c r="A116" s="122" t="s">
        <v>104</v>
      </c>
      <c r="B116" s="3" t="s">
        <v>144</v>
      </c>
      <c r="C116" s="3"/>
      <c r="D116" s="3"/>
      <c r="F116" s="33">
        <v>43659</v>
      </c>
      <c r="G116" s="33"/>
      <c r="H116" s="9">
        <v>43157</v>
      </c>
      <c r="I116"/>
      <c r="J116" s="29" t="s">
        <v>7</v>
      </c>
      <c r="L116" s="3"/>
      <c r="M116" s="3"/>
    </row>
    <row r="117" spans="1:13" ht="15" customHeight="1">
      <c r="A117" s="122" t="s">
        <v>105</v>
      </c>
      <c r="B117" s="3" t="s">
        <v>148</v>
      </c>
      <c r="C117" s="3"/>
      <c r="D117" s="3"/>
      <c r="F117" s="33">
        <v>86337</v>
      </c>
      <c r="G117" s="33"/>
      <c r="H117" s="9">
        <f>82334+320</f>
        <v>82654</v>
      </c>
      <c r="I117"/>
      <c r="L117" s="3"/>
      <c r="M117" s="3"/>
    </row>
    <row r="118" spans="1:13" ht="15" customHeight="1">
      <c r="A118" s="122" t="s">
        <v>106</v>
      </c>
      <c r="B118" s="3" t="s">
        <v>199</v>
      </c>
      <c r="C118" s="3"/>
      <c r="D118" s="3"/>
      <c r="F118" s="33">
        <v>114036</v>
      </c>
      <c r="G118" s="33"/>
      <c r="H118" s="9">
        <v>6131</v>
      </c>
      <c r="I118"/>
      <c r="L118" s="3"/>
      <c r="M118" s="3"/>
    </row>
    <row r="119" spans="1:13" ht="15" customHeight="1">
      <c r="A119" s="39"/>
      <c r="B119" s="3"/>
      <c r="C119" s="3"/>
      <c r="D119" s="3"/>
      <c r="F119" s="33"/>
      <c r="G119" s="33"/>
      <c r="H119" s="9"/>
      <c r="I119"/>
      <c r="L119" s="3"/>
      <c r="M119" s="3"/>
    </row>
    <row r="120" spans="1:13" ht="15" customHeight="1" thickBot="1">
      <c r="A120" s="39"/>
      <c r="B120" s="3"/>
      <c r="C120" s="3"/>
      <c r="D120" s="3"/>
      <c r="F120" s="112">
        <f>SUM(F114:F118)+1</f>
        <v>288795</v>
      </c>
      <c r="G120" s="30"/>
      <c r="H120" s="112">
        <f>SUM(H114:H118)</f>
        <v>189695</v>
      </c>
      <c r="I120"/>
      <c r="L120" s="3"/>
      <c r="M120" s="3"/>
    </row>
    <row r="121" spans="2:13" ht="15" customHeight="1" thickTop="1">
      <c r="B121" s="3"/>
      <c r="C121" s="3"/>
      <c r="D121" s="3"/>
      <c r="F121" s="33"/>
      <c r="G121" s="33"/>
      <c r="I121"/>
      <c r="L121" s="3"/>
      <c r="M121" s="3"/>
    </row>
    <row r="122" spans="1:13" ht="15" customHeight="1">
      <c r="A122" s="122" t="s">
        <v>107</v>
      </c>
      <c r="B122" s="111" t="s">
        <v>147</v>
      </c>
      <c r="C122" s="3"/>
      <c r="D122" s="3"/>
      <c r="F122" s="110">
        <v>9.57</v>
      </c>
      <c r="G122" s="109" t="s">
        <v>167</v>
      </c>
      <c r="H122" s="110">
        <v>14.38</v>
      </c>
      <c r="I122" s="111" t="s">
        <v>167</v>
      </c>
      <c r="L122" s="3"/>
      <c r="M122" s="3"/>
    </row>
    <row r="123" spans="5:13" ht="15" customHeight="1">
      <c r="E123" s="5"/>
      <c r="F123" s="16"/>
      <c r="G123" s="16"/>
      <c r="H123" s="16"/>
      <c r="I123" s="17"/>
      <c r="J123" s="16"/>
      <c r="K123" s="16"/>
      <c r="L123" s="16"/>
      <c r="M123" s="3"/>
    </row>
    <row r="124" spans="5:13" ht="15" customHeight="1">
      <c r="E124" s="5"/>
      <c r="F124" s="16"/>
      <c r="G124" s="16"/>
      <c r="H124" s="16"/>
      <c r="I124" s="17"/>
      <c r="J124" s="16"/>
      <c r="K124" s="16"/>
      <c r="L124" s="16"/>
      <c r="M124" s="3"/>
    </row>
    <row r="125" spans="1:13" ht="15" customHeight="1">
      <c r="A125" s="21" t="s">
        <v>112</v>
      </c>
      <c r="E125" s="5"/>
      <c r="F125" s="16"/>
      <c r="G125" s="103"/>
      <c r="H125" s="16"/>
      <c r="I125" s="16"/>
      <c r="J125" s="16"/>
      <c r="K125" s="3"/>
      <c r="M125" s="3"/>
    </row>
    <row r="126" spans="5:13" ht="15" customHeight="1">
      <c r="E126" s="5"/>
      <c r="F126" s="16"/>
      <c r="G126" s="103"/>
      <c r="H126" s="16"/>
      <c r="I126" s="16"/>
      <c r="J126" s="16"/>
      <c r="K126" s="3"/>
      <c r="M126" s="3"/>
    </row>
    <row r="127" spans="1:13" ht="15" customHeight="1">
      <c r="A127" s="122" t="s">
        <v>97</v>
      </c>
      <c r="B127" s="21" t="s">
        <v>173</v>
      </c>
      <c r="C127" s="12"/>
      <c r="D127" s="12"/>
      <c r="E127" s="5"/>
      <c r="F127" s="123"/>
      <c r="G127" s="124"/>
      <c r="H127" s="123"/>
      <c r="I127" s="123"/>
      <c r="J127" s="123"/>
      <c r="K127" s="5"/>
      <c r="L127" s="128"/>
      <c r="M127" s="5"/>
    </row>
    <row r="128" spans="2:13" ht="15" customHeight="1">
      <c r="B128" s="13" t="s">
        <v>253</v>
      </c>
      <c r="E128" s="5"/>
      <c r="F128" s="16"/>
      <c r="G128" s="103"/>
      <c r="H128" s="16"/>
      <c r="I128" s="16"/>
      <c r="J128" s="16"/>
      <c r="K128" s="3"/>
      <c r="M128" s="3"/>
    </row>
    <row r="129" spans="2:14" ht="15" customHeight="1">
      <c r="B129" s="13" t="s">
        <v>219</v>
      </c>
      <c r="F129" s="7"/>
      <c r="G129" s="125"/>
      <c r="H129" s="7"/>
      <c r="I129" s="7"/>
      <c r="J129" s="7"/>
      <c r="K129" s="3"/>
      <c r="L129" s="3"/>
      <c r="M129" s="3"/>
      <c r="N129" s="3"/>
    </row>
    <row r="130" spans="2:14" ht="15" customHeight="1">
      <c r="B130" s="13"/>
      <c r="F130" s="7"/>
      <c r="G130" s="125"/>
      <c r="H130" s="7"/>
      <c r="I130" s="7"/>
      <c r="J130" s="7"/>
      <c r="K130" s="3"/>
      <c r="L130" s="3"/>
      <c r="M130" s="3"/>
      <c r="N130" s="3"/>
    </row>
    <row r="131" spans="1:14" ht="15" customHeight="1">
      <c r="A131" s="122" t="s">
        <v>98</v>
      </c>
      <c r="B131" s="21" t="s">
        <v>174</v>
      </c>
      <c r="C131" s="12"/>
      <c r="D131" s="12"/>
      <c r="E131" s="5"/>
      <c r="F131" s="126"/>
      <c r="G131" s="127"/>
      <c r="H131" s="126"/>
      <c r="I131" s="126"/>
      <c r="J131" s="126"/>
      <c r="K131" s="5"/>
      <c r="L131" s="5"/>
      <c r="M131" s="3"/>
      <c r="N131" s="3"/>
    </row>
    <row r="132" spans="2:14" ht="15" customHeight="1">
      <c r="B132" s="13" t="s">
        <v>218</v>
      </c>
      <c r="J132" s="3"/>
      <c r="K132" s="3"/>
      <c r="L132" s="3"/>
      <c r="M132" s="5"/>
      <c r="N132" s="3"/>
    </row>
    <row r="133" spans="2:12" ht="15" customHeight="1">
      <c r="B133" s="13"/>
      <c r="F133" s="7"/>
      <c r="G133" s="125"/>
      <c r="H133" s="7"/>
      <c r="I133" s="7"/>
      <c r="J133" s="7"/>
      <c r="K133" s="128"/>
      <c r="L133" s="128"/>
    </row>
    <row r="134" spans="1:13" ht="15" customHeight="1">
      <c r="A134" s="122" t="s">
        <v>99</v>
      </c>
      <c r="B134" s="21" t="s">
        <v>175</v>
      </c>
      <c r="C134" s="12"/>
      <c r="D134" s="12"/>
      <c r="E134" s="5"/>
      <c r="F134" s="126"/>
      <c r="G134" s="127"/>
      <c r="H134" s="126"/>
      <c r="I134" s="126"/>
      <c r="J134" s="126"/>
      <c r="M134" s="128"/>
    </row>
    <row r="135" spans="2:10" ht="15" customHeight="1">
      <c r="B135" s="13" t="s">
        <v>196</v>
      </c>
      <c r="F135" s="7"/>
      <c r="G135" s="125"/>
      <c r="H135" s="7"/>
      <c r="I135" s="7"/>
      <c r="J135" s="7"/>
    </row>
    <row r="136" spans="2:12" ht="15" customHeight="1">
      <c r="B136" s="13"/>
      <c r="F136" s="7"/>
      <c r="G136" s="125"/>
      <c r="H136" s="7"/>
      <c r="I136" s="7"/>
      <c r="J136" s="7"/>
      <c r="K136" s="128"/>
      <c r="L136" s="128"/>
    </row>
    <row r="137" spans="1:13" ht="15" customHeight="1">
      <c r="A137" s="122" t="s">
        <v>100</v>
      </c>
      <c r="B137" s="21" t="s">
        <v>140</v>
      </c>
      <c r="C137" s="12"/>
      <c r="D137" s="12"/>
      <c r="E137" s="5"/>
      <c r="F137" s="126"/>
      <c r="G137" s="127"/>
      <c r="H137" s="126"/>
      <c r="I137" s="126"/>
      <c r="J137" s="126"/>
      <c r="M137" s="128"/>
    </row>
    <row r="138" spans="1:10" ht="15" customHeight="1">
      <c r="A138" s="3"/>
      <c r="B138" s="3" t="s">
        <v>221</v>
      </c>
      <c r="F138" s="7"/>
      <c r="G138" s="125"/>
      <c r="H138" s="7"/>
      <c r="I138" s="7"/>
      <c r="J138" s="7"/>
    </row>
    <row r="139" spans="2:10" ht="15" customHeight="1">
      <c r="B139" s="3" t="s">
        <v>220</v>
      </c>
      <c r="F139" s="7"/>
      <c r="G139" s="125"/>
      <c r="H139" s="7"/>
      <c r="I139" s="7"/>
      <c r="J139" s="7"/>
    </row>
    <row r="140" spans="2:12" ht="15" customHeight="1">
      <c r="B140" s="13"/>
      <c r="F140" s="7"/>
      <c r="G140" s="125"/>
      <c r="H140" s="7"/>
      <c r="I140" s="7"/>
      <c r="J140" s="7"/>
      <c r="K140" s="128"/>
      <c r="L140" s="128"/>
    </row>
    <row r="141" spans="1:13" ht="15" customHeight="1">
      <c r="A141" s="122" t="s">
        <v>113</v>
      </c>
      <c r="B141" s="21" t="s">
        <v>176</v>
      </c>
      <c r="C141" s="12"/>
      <c r="D141" s="12"/>
      <c r="E141" s="5"/>
      <c r="F141" s="126"/>
      <c r="G141" s="127"/>
      <c r="H141" s="126"/>
      <c r="I141" s="126"/>
      <c r="J141" s="126"/>
      <c r="M141" s="128"/>
    </row>
    <row r="142" spans="1:10" ht="15" customHeight="1">
      <c r="A142" s="3"/>
      <c r="B142" s="3" t="s">
        <v>197</v>
      </c>
      <c r="F142" s="7"/>
      <c r="G142" s="125"/>
      <c r="H142" s="7"/>
      <c r="I142" s="7"/>
      <c r="J142" s="7"/>
    </row>
    <row r="143" spans="2:12" ht="15" customHeight="1">
      <c r="B143" s="13"/>
      <c r="F143" s="7"/>
      <c r="G143" s="125"/>
      <c r="H143" s="7"/>
      <c r="I143" s="7"/>
      <c r="J143" s="7"/>
      <c r="K143" s="128"/>
      <c r="L143" s="128"/>
    </row>
    <row r="144" spans="1:13" ht="15" customHeight="1">
      <c r="A144" s="122" t="s">
        <v>101</v>
      </c>
      <c r="B144" s="21" t="s">
        <v>177</v>
      </c>
      <c r="C144" s="12"/>
      <c r="D144" s="12"/>
      <c r="E144" s="5"/>
      <c r="F144" s="126"/>
      <c r="G144" s="127"/>
      <c r="H144" s="126"/>
      <c r="I144" s="126"/>
      <c r="J144" s="126"/>
      <c r="M144" s="128"/>
    </row>
    <row r="145" spans="1:10" ht="15" customHeight="1">
      <c r="A145" s="3"/>
      <c r="B145" s="13" t="s">
        <v>222</v>
      </c>
      <c r="F145" s="7"/>
      <c r="G145" s="125"/>
      <c r="H145" s="7"/>
      <c r="I145" s="7"/>
      <c r="J145" s="7"/>
    </row>
    <row r="146" spans="2:12" ht="15" customHeight="1">
      <c r="B146" s="13"/>
      <c r="F146" s="7"/>
      <c r="G146" s="125"/>
      <c r="H146" s="7"/>
      <c r="I146" s="7"/>
      <c r="J146" s="7"/>
      <c r="K146" s="128"/>
      <c r="L146" s="128"/>
    </row>
    <row r="147" spans="1:13" ht="15" customHeight="1">
      <c r="A147" s="122" t="s">
        <v>102</v>
      </c>
      <c r="B147" s="21" t="s">
        <v>178</v>
      </c>
      <c r="C147" s="12"/>
      <c r="D147" s="12"/>
      <c r="E147" s="5"/>
      <c r="F147" s="126"/>
      <c r="G147" s="127"/>
      <c r="H147" s="126"/>
      <c r="I147" s="126"/>
      <c r="J147" s="126"/>
      <c r="M147" s="128"/>
    </row>
    <row r="148" spans="1:10" ht="15" customHeight="1">
      <c r="A148" s="3"/>
      <c r="B148" s="13" t="s">
        <v>223</v>
      </c>
      <c r="F148" s="7"/>
      <c r="G148" s="125"/>
      <c r="H148" s="7"/>
      <c r="I148" s="7"/>
      <c r="J148" s="7"/>
    </row>
    <row r="149" spans="2:12" ht="15" customHeight="1">
      <c r="B149" s="13"/>
      <c r="F149" s="7"/>
      <c r="G149" s="125"/>
      <c r="H149" s="7"/>
      <c r="I149" s="7"/>
      <c r="J149" s="7"/>
      <c r="K149" s="128"/>
      <c r="L149" s="128"/>
    </row>
    <row r="150" spans="1:13" ht="15" customHeight="1">
      <c r="A150" s="122" t="s">
        <v>103</v>
      </c>
      <c r="B150" s="21" t="s">
        <v>179</v>
      </c>
      <c r="C150" s="12"/>
      <c r="D150" s="12"/>
      <c r="E150" s="5"/>
      <c r="F150" s="126"/>
      <c r="G150" s="127"/>
      <c r="H150" s="126"/>
      <c r="I150" s="126"/>
      <c r="J150" s="126"/>
      <c r="M150" s="128"/>
    </row>
    <row r="151" spans="1:10" ht="15" customHeight="1">
      <c r="A151" s="3"/>
      <c r="B151" s="13" t="s">
        <v>204</v>
      </c>
      <c r="F151" s="7"/>
      <c r="G151" s="125"/>
      <c r="H151" s="7"/>
      <c r="I151" s="7"/>
      <c r="J151" s="7"/>
    </row>
    <row r="152" spans="2:12" ht="15" customHeight="1">
      <c r="B152" s="13"/>
      <c r="F152" s="7"/>
      <c r="G152" s="125"/>
      <c r="H152" s="7"/>
      <c r="I152" s="7"/>
      <c r="J152" s="7"/>
      <c r="K152" s="128"/>
      <c r="L152" s="128"/>
    </row>
    <row r="153" spans="1:13" ht="15" customHeight="1">
      <c r="A153" s="122" t="s">
        <v>104</v>
      </c>
      <c r="B153" s="21" t="s">
        <v>180</v>
      </c>
      <c r="C153" s="12"/>
      <c r="D153" s="12"/>
      <c r="E153" s="5"/>
      <c r="F153" s="126"/>
      <c r="G153" s="127"/>
      <c r="H153" s="126"/>
      <c r="I153" s="126"/>
      <c r="J153" s="126"/>
      <c r="M153" s="128"/>
    </row>
    <row r="154" spans="1:10" ht="15" customHeight="1">
      <c r="A154" s="3"/>
      <c r="B154" s="13" t="s">
        <v>200</v>
      </c>
      <c r="F154" s="7"/>
      <c r="G154" s="125"/>
      <c r="H154" s="7"/>
      <c r="I154" s="7"/>
      <c r="J154" s="7"/>
    </row>
    <row r="155" spans="2:12" ht="15" customHeight="1">
      <c r="B155" s="13"/>
      <c r="F155" s="7"/>
      <c r="G155" s="125"/>
      <c r="H155" s="7"/>
      <c r="I155" s="7"/>
      <c r="J155" s="7"/>
      <c r="K155" s="128"/>
      <c r="L155" s="128"/>
    </row>
    <row r="156" spans="1:13" ht="15" customHeight="1">
      <c r="A156" s="122" t="s">
        <v>105</v>
      </c>
      <c r="B156" s="21" t="s">
        <v>181</v>
      </c>
      <c r="C156" s="12"/>
      <c r="D156" s="12"/>
      <c r="E156" s="5"/>
      <c r="F156" s="126"/>
      <c r="G156" s="127"/>
      <c r="H156" s="126"/>
      <c r="I156" s="126"/>
      <c r="J156" s="126"/>
      <c r="M156" s="128"/>
    </row>
    <row r="157" spans="1:10" ht="15" customHeight="1">
      <c r="A157" s="39"/>
      <c r="B157" s="13" t="s">
        <v>225</v>
      </c>
      <c r="F157" s="7"/>
      <c r="G157" s="125"/>
      <c r="H157" s="7"/>
      <c r="I157" s="7"/>
      <c r="J157" s="7"/>
    </row>
    <row r="158" spans="1:10" ht="15" customHeight="1">
      <c r="A158" s="3"/>
      <c r="B158" s="3" t="s">
        <v>224</v>
      </c>
      <c r="F158" s="7"/>
      <c r="G158" s="125"/>
      <c r="H158" s="7"/>
      <c r="I158" s="7"/>
      <c r="J158" s="7"/>
    </row>
    <row r="159" spans="1:12" ht="15" customHeight="1">
      <c r="A159" s="3"/>
      <c r="B159" s="3"/>
      <c r="F159" s="7"/>
      <c r="G159" s="125"/>
      <c r="H159" s="7"/>
      <c r="I159" s="7"/>
      <c r="J159" s="7"/>
      <c r="K159" s="128"/>
      <c r="L159" s="128"/>
    </row>
    <row r="160" spans="1:13" ht="15" customHeight="1">
      <c r="A160" s="122" t="s">
        <v>106</v>
      </c>
      <c r="B160" s="21" t="s">
        <v>182</v>
      </c>
      <c r="C160" s="12"/>
      <c r="D160" s="12"/>
      <c r="E160" s="5"/>
      <c r="F160" s="126"/>
      <c r="G160" s="127"/>
      <c r="H160" s="126"/>
      <c r="I160" s="126"/>
      <c r="J160" s="126"/>
      <c r="M160" s="128"/>
    </row>
    <row r="161" spans="1:10" ht="15" customHeight="1">
      <c r="A161" s="39"/>
      <c r="B161" s="13" t="s">
        <v>201</v>
      </c>
      <c r="F161" s="7"/>
      <c r="G161" s="125"/>
      <c r="I161" s="7"/>
      <c r="J161" s="7"/>
    </row>
    <row r="162" spans="1:12" ht="15" customHeight="1">
      <c r="A162" s="39"/>
      <c r="B162" s="13"/>
      <c r="F162" s="7"/>
      <c r="G162" s="125"/>
      <c r="H162" s="129"/>
      <c r="I162" s="7"/>
      <c r="J162" s="7"/>
      <c r="K162" s="128"/>
      <c r="L162" s="128"/>
    </row>
    <row r="163" spans="1:10" ht="15" customHeight="1">
      <c r="A163" s="122" t="s">
        <v>107</v>
      </c>
      <c r="B163" s="21" t="s">
        <v>183</v>
      </c>
      <c r="C163" s="12"/>
      <c r="D163" s="12"/>
      <c r="E163" s="5"/>
      <c r="F163" s="126"/>
      <c r="G163" s="127"/>
      <c r="H163" s="126"/>
      <c r="I163" s="126"/>
      <c r="J163" s="126"/>
    </row>
    <row r="164" spans="1:10" ht="15" customHeight="1">
      <c r="A164" s="3"/>
      <c r="B164" s="3"/>
      <c r="F164" s="134" t="s">
        <v>8</v>
      </c>
      <c r="G164" s="130"/>
      <c r="H164" s="43" t="s">
        <v>7</v>
      </c>
      <c r="I164" s="7"/>
      <c r="J164" s="7"/>
    </row>
    <row r="165" spans="2:10" ht="15" customHeight="1">
      <c r="B165" s="13" t="s">
        <v>7</v>
      </c>
      <c r="F165" s="7"/>
      <c r="G165" s="125"/>
      <c r="H165" s="7"/>
      <c r="I165" s="7"/>
      <c r="J165" s="7"/>
    </row>
    <row r="166" spans="2:10" ht="15" customHeight="1">
      <c r="B166" s="13"/>
      <c r="C166" s="21" t="s">
        <v>114</v>
      </c>
      <c r="D166" s="13"/>
      <c r="F166" s="7"/>
      <c r="G166" s="125"/>
      <c r="H166" s="7"/>
      <c r="I166" s="7"/>
      <c r="J166" s="7"/>
    </row>
    <row r="167" spans="2:10" ht="15" customHeight="1">
      <c r="B167" s="13"/>
      <c r="E167" s="38" t="s">
        <v>60</v>
      </c>
      <c r="F167" s="7">
        <v>230876</v>
      </c>
      <c r="G167" s="125"/>
      <c r="H167" s="7"/>
      <c r="I167" s="7"/>
      <c r="J167" s="7"/>
    </row>
    <row r="168" spans="2:10" ht="15" customHeight="1">
      <c r="B168" s="13"/>
      <c r="E168" s="38" t="s">
        <v>115</v>
      </c>
      <c r="F168" s="7">
        <v>80871</v>
      </c>
      <c r="G168" s="125"/>
      <c r="H168" s="7"/>
      <c r="I168" s="7"/>
      <c r="J168" s="7"/>
    </row>
    <row r="169" spans="2:10" ht="15" customHeight="1">
      <c r="B169" s="13"/>
      <c r="F169" s="37">
        <f>SUM(F167:F168)</f>
        <v>311747</v>
      </c>
      <c r="G169" s="125"/>
      <c r="H169" s="7"/>
      <c r="I169" s="7"/>
      <c r="J169" s="7"/>
    </row>
    <row r="170" spans="2:10" ht="15" customHeight="1">
      <c r="B170" s="13"/>
      <c r="C170" s="21" t="s">
        <v>116</v>
      </c>
      <c r="D170" s="13"/>
      <c r="F170" s="7"/>
      <c r="G170" s="125"/>
      <c r="H170" s="7"/>
      <c r="I170" s="7"/>
      <c r="J170" s="7"/>
    </row>
    <row r="171" spans="2:10" ht="15" customHeight="1">
      <c r="B171" s="13"/>
      <c r="E171" s="38" t="s">
        <v>60</v>
      </c>
      <c r="F171" s="7">
        <v>9276</v>
      </c>
      <c r="G171" s="125"/>
      <c r="H171" s="7"/>
      <c r="I171" s="7"/>
      <c r="J171" s="7"/>
    </row>
    <row r="172" spans="2:10" ht="15" customHeight="1">
      <c r="B172" s="13"/>
      <c r="E172" s="38" t="s">
        <v>115</v>
      </c>
      <c r="F172" s="7">
        <v>5466</v>
      </c>
      <c r="G172" s="125"/>
      <c r="H172" s="7"/>
      <c r="I172" s="7"/>
      <c r="J172" s="7"/>
    </row>
    <row r="173" spans="2:10" ht="15" customHeight="1">
      <c r="B173" s="13"/>
      <c r="F173" s="37">
        <f>SUM(F171:F172)</f>
        <v>14742</v>
      </c>
      <c r="G173" s="125"/>
      <c r="H173" s="7"/>
      <c r="I173" s="7"/>
      <c r="J173" s="7"/>
    </row>
    <row r="174" spans="2:10" ht="15" customHeight="1">
      <c r="B174" s="13"/>
      <c r="C174" s="13"/>
      <c r="D174" s="13"/>
      <c r="F174" s="18"/>
      <c r="G174" s="125"/>
      <c r="H174" s="7"/>
      <c r="I174" s="7"/>
      <c r="J174" s="7"/>
    </row>
    <row r="175" spans="2:10" ht="15" customHeight="1">
      <c r="B175" s="13" t="s">
        <v>226</v>
      </c>
      <c r="C175" s="13"/>
      <c r="D175" s="13"/>
      <c r="F175" s="18"/>
      <c r="G175" s="125"/>
      <c r="H175" s="7"/>
      <c r="I175" s="7"/>
      <c r="J175" s="7"/>
    </row>
    <row r="176" spans="2:12" ht="15" customHeight="1">
      <c r="B176" s="13" t="s">
        <v>245</v>
      </c>
      <c r="C176" s="41"/>
      <c r="D176" s="41"/>
      <c r="E176" s="41"/>
      <c r="F176" s="7"/>
      <c r="G176" s="125"/>
      <c r="H176" s="7"/>
      <c r="I176" s="7"/>
      <c r="J176" s="7"/>
      <c r="K176" s="128"/>
      <c r="L176" s="128"/>
    </row>
    <row r="177" spans="2:12" ht="15" customHeight="1">
      <c r="B177" s="13"/>
      <c r="C177" s="41"/>
      <c r="D177" s="41"/>
      <c r="E177" s="41"/>
      <c r="F177" s="7"/>
      <c r="G177" s="125"/>
      <c r="H177" s="7"/>
      <c r="I177" s="7"/>
      <c r="J177" s="7"/>
      <c r="K177" s="128"/>
      <c r="L177" s="128"/>
    </row>
    <row r="178" spans="1:10" ht="15" customHeight="1">
      <c r="A178" s="122" t="s">
        <v>108</v>
      </c>
      <c r="B178" s="21" t="s">
        <v>205</v>
      </c>
      <c r="C178" s="131"/>
      <c r="D178" s="131"/>
      <c r="E178" s="131"/>
      <c r="F178" s="126"/>
      <c r="G178" s="127"/>
      <c r="H178" s="126"/>
      <c r="I178" s="126"/>
      <c r="J178" s="126"/>
    </row>
    <row r="179" spans="2:10" ht="15" customHeight="1">
      <c r="B179" s="3" t="s">
        <v>246</v>
      </c>
      <c r="C179" s="41"/>
      <c r="D179" s="41"/>
      <c r="E179" s="41"/>
      <c r="F179" s="7"/>
      <c r="G179" s="125"/>
      <c r="H179" s="7"/>
      <c r="I179" s="7"/>
      <c r="J179" s="7"/>
    </row>
    <row r="180" spans="2:10" ht="15" customHeight="1">
      <c r="B180" s="3" t="s">
        <v>247</v>
      </c>
      <c r="C180" s="41"/>
      <c r="D180" s="41"/>
      <c r="E180" s="41"/>
      <c r="F180" s="7"/>
      <c r="G180" s="125"/>
      <c r="H180" s="7"/>
      <c r="I180" s="7"/>
      <c r="J180" s="7"/>
    </row>
    <row r="181" spans="2:10" ht="15" customHeight="1">
      <c r="B181" s="3" t="s">
        <v>227</v>
      </c>
      <c r="C181" s="41"/>
      <c r="D181" s="41"/>
      <c r="E181" s="41"/>
      <c r="F181" s="7"/>
      <c r="G181" s="125"/>
      <c r="H181" s="7"/>
      <c r="I181" s="7"/>
      <c r="J181" s="7"/>
    </row>
    <row r="182" spans="2:10" ht="15" customHeight="1">
      <c r="B182" s="3"/>
      <c r="C182" s="41"/>
      <c r="D182" s="41"/>
      <c r="E182" s="41"/>
      <c r="F182" s="7"/>
      <c r="G182" s="125"/>
      <c r="H182" s="7"/>
      <c r="I182" s="7"/>
      <c r="J182" s="7"/>
    </row>
    <row r="183" spans="2:10" ht="15" customHeight="1">
      <c r="B183" s="3" t="s">
        <v>229</v>
      </c>
      <c r="C183" s="41"/>
      <c r="D183" s="41"/>
      <c r="E183" s="41"/>
      <c r="F183" s="7"/>
      <c r="G183" s="125"/>
      <c r="H183" s="7"/>
      <c r="I183" s="7"/>
      <c r="J183" s="7"/>
    </row>
    <row r="184" spans="2:10" ht="15" customHeight="1">
      <c r="B184" s="3" t="s">
        <v>230</v>
      </c>
      <c r="C184" s="41"/>
      <c r="D184" s="41"/>
      <c r="E184" s="41"/>
      <c r="F184" s="7"/>
      <c r="G184" s="125"/>
      <c r="H184" s="7"/>
      <c r="I184" s="7"/>
      <c r="J184" s="7"/>
    </row>
    <row r="185" spans="2:10" ht="15" customHeight="1">
      <c r="B185" s="3" t="s">
        <v>231</v>
      </c>
      <c r="C185" s="41"/>
      <c r="D185" s="41"/>
      <c r="E185" s="41"/>
      <c r="F185" s="7"/>
      <c r="G185" s="125"/>
      <c r="H185" s="7"/>
      <c r="I185" s="7"/>
      <c r="J185" s="7"/>
    </row>
    <row r="186" spans="2:10" ht="15" customHeight="1">
      <c r="B186" s="3" t="s">
        <v>228</v>
      </c>
      <c r="C186" s="41"/>
      <c r="D186" s="41"/>
      <c r="E186" s="41"/>
      <c r="F186" s="7"/>
      <c r="G186" s="125"/>
      <c r="H186" s="7"/>
      <c r="I186" s="7"/>
      <c r="J186" s="7"/>
    </row>
    <row r="187" spans="2:10" ht="15" customHeight="1">
      <c r="B187" s="3"/>
      <c r="C187" s="41"/>
      <c r="D187" s="41"/>
      <c r="E187" s="41"/>
      <c r="F187" s="7"/>
      <c r="G187" s="125"/>
      <c r="H187" s="7"/>
      <c r="I187" s="7"/>
      <c r="J187" s="7"/>
    </row>
    <row r="188" spans="1:10" ht="15" customHeight="1">
      <c r="A188" s="122" t="s">
        <v>109</v>
      </c>
      <c r="B188" s="5" t="s">
        <v>184</v>
      </c>
      <c r="C188" s="131"/>
      <c r="D188" s="131"/>
      <c r="E188" s="131"/>
      <c r="F188" s="126"/>
      <c r="G188" s="127"/>
      <c r="H188" s="126"/>
      <c r="I188" s="126"/>
      <c r="J188" s="126"/>
    </row>
    <row r="189" spans="2:10" ht="15" customHeight="1">
      <c r="B189" s="13" t="s">
        <v>198</v>
      </c>
      <c r="C189" s="41"/>
      <c r="D189" s="41"/>
      <c r="E189" s="41"/>
      <c r="F189" s="7"/>
      <c r="G189" s="125"/>
      <c r="H189" s="7"/>
      <c r="I189" s="7"/>
      <c r="J189" s="7"/>
    </row>
    <row r="190" spans="2:10" ht="15" customHeight="1">
      <c r="B190" s="13"/>
      <c r="C190" s="41"/>
      <c r="D190" s="41"/>
      <c r="E190" s="41"/>
      <c r="F190" s="7"/>
      <c r="G190" s="125"/>
      <c r="H190" s="7"/>
      <c r="I190" s="7"/>
      <c r="J190" s="7"/>
    </row>
    <row r="191" spans="1:10" ht="15" customHeight="1">
      <c r="A191" s="122" t="s">
        <v>110</v>
      </c>
      <c r="B191" s="21" t="s">
        <v>185</v>
      </c>
      <c r="C191" s="131"/>
      <c r="D191" s="131"/>
      <c r="E191" s="131"/>
      <c r="F191" s="126"/>
      <c r="G191" s="127"/>
      <c r="H191" s="126"/>
      <c r="I191" s="126"/>
      <c r="J191" s="126"/>
    </row>
    <row r="192" spans="1:10" ht="15" customHeight="1">
      <c r="A192" s="39"/>
      <c r="B192" s="13" t="s">
        <v>232</v>
      </c>
      <c r="C192" s="41"/>
      <c r="D192" s="41"/>
      <c r="E192" s="41"/>
      <c r="F192" s="7"/>
      <c r="G192" s="125"/>
      <c r="H192" s="7"/>
      <c r="I192" s="7"/>
      <c r="J192" s="7"/>
    </row>
    <row r="193" spans="1:12" ht="15" customHeight="1">
      <c r="A193" s="39"/>
      <c r="B193" s="13" t="s">
        <v>233</v>
      </c>
      <c r="C193" s="41"/>
      <c r="D193" s="41"/>
      <c r="E193" s="41"/>
      <c r="F193" s="7"/>
      <c r="G193" s="125"/>
      <c r="H193" s="7"/>
      <c r="I193" s="7"/>
      <c r="J193" s="7"/>
      <c r="K193" s="128"/>
      <c r="L193" s="128"/>
    </row>
    <row r="194" spans="1:10" ht="15" customHeight="1">
      <c r="A194" s="39"/>
      <c r="B194" s="13" t="s">
        <v>248</v>
      </c>
      <c r="C194" s="41"/>
      <c r="D194" s="41"/>
      <c r="E194" s="41"/>
      <c r="F194" s="7"/>
      <c r="G194" s="125"/>
      <c r="H194" s="7"/>
      <c r="I194" s="7"/>
      <c r="J194" s="7"/>
    </row>
    <row r="195" spans="1:10" ht="15" customHeight="1">
      <c r="A195" s="39"/>
      <c r="B195" s="13" t="s">
        <v>249</v>
      </c>
      <c r="C195" s="41"/>
      <c r="D195" s="41"/>
      <c r="E195" s="41"/>
      <c r="F195" s="7"/>
      <c r="G195" s="125"/>
      <c r="H195" s="7"/>
      <c r="I195" s="7"/>
      <c r="J195" s="7"/>
    </row>
    <row r="196" spans="1:12" ht="15" customHeight="1">
      <c r="A196" s="39"/>
      <c r="B196" s="13"/>
      <c r="C196" s="41"/>
      <c r="D196" s="41"/>
      <c r="E196" s="41"/>
      <c r="F196" s="7"/>
      <c r="G196" s="125"/>
      <c r="H196" s="7"/>
      <c r="I196" s="7"/>
      <c r="J196" s="7"/>
      <c r="K196" s="128"/>
      <c r="L196" s="128"/>
    </row>
    <row r="197" spans="1:10" ht="15" customHeight="1">
      <c r="A197" s="39"/>
      <c r="B197" s="13" t="s">
        <v>234</v>
      </c>
      <c r="C197" s="41"/>
      <c r="D197" s="41"/>
      <c r="E197" s="41"/>
      <c r="F197" s="7"/>
      <c r="G197" s="125"/>
      <c r="H197" s="7"/>
      <c r="I197" s="7"/>
      <c r="J197" s="7"/>
    </row>
    <row r="198" spans="1:13" ht="15" customHeight="1">
      <c r="A198" s="39"/>
      <c r="B198" s="13" t="s">
        <v>252</v>
      </c>
      <c r="C198" s="41"/>
      <c r="D198" s="41"/>
      <c r="E198" s="41"/>
      <c r="F198" s="7"/>
      <c r="G198" s="125"/>
      <c r="H198" s="7"/>
      <c r="I198" s="7"/>
      <c r="J198" s="7"/>
      <c r="M198" s="128"/>
    </row>
    <row r="199" spans="1:10" ht="15" customHeight="1">
      <c r="A199" s="39"/>
      <c r="B199" s="13" t="s">
        <v>250</v>
      </c>
      <c r="C199" s="41"/>
      <c r="D199" s="41"/>
      <c r="E199" s="41"/>
      <c r="F199" s="7"/>
      <c r="G199" s="125"/>
      <c r="H199" s="7"/>
      <c r="I199" s="7"/>
      <c r="J199" s="7"/>
    </row>
    <row r="200" spans="1:10" ht="15" customHeight="1">
      <c r="A200" s="39"/>
      <c r="B200" s="13"/>
      <c r="C200" s="41"/>
      <c r="D200" s="41"/>
      <c r="E200" s="41"/>
      <c r="F200" s="7"/>
      <c r="G200" s="125"/>
      <c r="H200" s="7"/>
      <c r="I200" s="7"/>
      <c r="J200" s="7"/>
    </row>
    <row r="201" spans="1:10" ht="15" customHeight="1">
      <c r="A201" s="39"/>
      <c r="B201" s="13" t="s">
        <v>236</v>
      </c>
      <c r="C201" s="41"/>
      <c r="D201" s="41"/>
      <c r="E201" s="41"/>
      <c r="F201" s="7"/>
      <c r="G201" s="125"/>
      <c r="H201" s="7"/>
      <c r="I201" s="7"/>
      <c r="J201" s="7"/>
    </row>
    <row r="202" spans="1:10" ht="15" customHeight="1">
      <c r="A202" s="39"/>
      <c r="B202" s="13" t="s">
        <v>235</v>
      </c>
      <c r="C202" s="41"/>
      <c r="D202" s="41"/>
      <c r="E202" s="41"/>
      <c r="F202" s="7"/>
      <c r="G202" s="125"/>
      <c r="H202" s="7"/>
      <c r="I202" s="7"/>
      <c r="J202" s="7"/>
    </row>
    <row r="203" spans="2:10" ht="15" customHeight="1">
      <c r="B203" s="13"/>
      <c r="C203" s="41"/>
      <c r="D203" s="41"/>
      <c r="E203" s="41"/>
      <c r="F203" s="7"/>
      <c r="G203" s="125"/>
      <c r="H203" s="7"/>
      <c r="I203" s="7"/>
      <c r="J203" s="7"/>
    </row>
    <row r="204" spans="1:10" ht="15" customHeight="1">
      <c r="A204" s="122" t="s">
        <v>111</v>
      </c>
      <c r="B204" s="131" t="s">
        <v>170</v>
      </c>
      <c r="C204" s="41"/>
      <c r="D204" s="41"/>
      <c r="E204" s="41"/>
      <c r="F204" s="7"/>
      <c r="G204" s="7"/>
      <c r="H204" s="7"/>
      <c r="I204" s="7"/>
      <c r="J204" s="7"/>
    </row>
    <row r="205" spans="2:10" ht="15" customHeight="1">
      <c r="B205" s="41"/>
      <c r="C205" s="41"/>
      <c r="D205" s="41"/>
      <c r="E205" s="41"/>
      <c r="F205" s="43"/>
      <c r="G205" s="43"/>
      <c r="H205" s="43" t="s">
        <v>126</v>
      </c>
      <c r="I205" s="43"/>
      <c r="J205" s="43" t="s">
        <v>118</v>
      </c>
    </row>
    <row r="206" spans="2:10" ht="15" customHeight="1">
      <c r="B206" s="41"/>
      <c r="C206" s="41"/>
      <c r="D206" s="41"/>
      <c r="E206" s="41"/>
      <c r="F206" s="48" t="s">
        <v>12</v>
      </c>
      <c r="G206" s="134"/>
      <c r="H206" s="48" t="s">
        <v>117</v>
      </c>
      <c r="I206" s="43"/>
      <c r="J206" s="48" t="s">
        <v>119</v>
      </c>
    </row>
    <row r="207" spans="2:10" ht="15" customHeight="1">
      <c r="B207" s="41"/>
      <c r="C207" s="41"/>
      <c r="D207" s="41"/>
      <c r="E207" s="41"/>
      <c r="F207" s="43" t="s">
        <v>8</v>
      </c>
      <c r="G207" s="43"/>
      <c r="H207" s="43" t="s">
        <v>8</v>
      </c>
      <c r="I207" s="43"/>
      <c r="J207" s="43" t="s">
        <v>8</v>
      </c>
    </row>
    <row r="208" spans="2:10" ht="15" customHeight="1">
      <c r="B208" s="41"/>
      <c r="C208" s="41"/>
      <c r="D208" s="41"/>
      <c r="E208" s="41"/>
      <c r="F208" s="7"/>
      <c r="G208" s="7"/>
      <c r="H208" s="7"/>
      <c r="I208" s="7"/>
      <c r="J208" s="7"/>
    </row>
    <row r="209" spans="2:13" ht="15" customHeight="1">
      <c r="B209" s="41"/>
      <c r="C209" s="41"/>
      <c r="D209" s="41"/>
      <c r="E209" s="41" t="s">
        <v>120</v>
      </c>
      <c r="F209" s="7">
        <v>68078</v>
      </c>
      <c r="G209" s="7"/>
      <c r="H209" s="7">
        <v>2125</v>
      </c>
      <c r="I209" s="7"/>
      <c r="J209" s="7">
        <v>208193</v>
      </c>
      <c r="M209" s="128"/>
    </row>
    <row r="210" spans="2:12" ht="15" customHeight="1">
      <c r="B210" s="41"/>
      <c r="C210" s="41"/>
      <c r="D210" s="41"/>
      <c r="E210" s="41" t="s">
        <v>121</v>
      </c>
      <c r="F210" s="7">
        <v>1671</v>
      </c>
      <c r="G210" s="7"/>
      <c r="H210" s="7">
        <v>-15481</v>
      </c>
      <c r="I210" s="7"/>
      <c r="J210" s="7">
        <v>201419</v>
      </c>
      <c r="K210" s="7"/>
      <c r="L210" s="7"/>
    </row>
    <row r="211" spans="2:12" ht="15" customHeight="1">
      <c r="B211" s="41"/>
      <c r="C211" s="41"/>
      <c r="D211" s="41"/>
      <c r="E211" s="41" t="s">
        <v>122</v>
      </c>
      <c r="F211" s="7">
        <v>18037</v>
      </c>
      <c r="G211" s="7"/>
      <c r="H211" s="7">
        <v>8655</v>
      </c>
      <c r="I211" s="7"/>
      <c r="J211" s="7">
        <v>111517</v>
      </c>
      <c r="K211" s="43"/>
      <c r="L211" s="3"/>
    </row>
    <row r="212" spans="2:12" ht="15" customHeight="1">
      <c r="B212" s="41"/>
      <c r="C212" s="41"/>
      <c r="D212" s="41"/>
      <c r="E212" s="41" t="s">
        <v>123</v>
      </c>
      <c r="F212" s="7">
        <v>69444</v>
      </c>
      <c r="G212" s="7"/>
      <c r="H212" s="7">
        <v>914</v>
      </c>
      <c r="I212" s="7"/>
      <c r="J212" s="7">
        <v>110245</v>
      </c>
      <c r="K212" s="43"/>
      <c r="L212" s="3"/>
    </row>
    <row r="213" spans="2:12" ht="15" customHeight="1">
      <c r="B213" s="41"/>
      <c r="C213" s="41"/>
      <c r="D213" s="41"/>
      <c r="E213" s="41" t="s">
        <v>124</v>
      </c>
      <c r="F213" s="7">
        <v>2804</v>
      </c>
      <c r="G213" s="7"/>
      <c r="H213" s="7">
        <v>-5014</v>
      </c>
      <c r="I213" s="7"/>
      <c r="J213" s="7">
        <v>-14274</v>
      </c>
      <c r="K213" s="43"/>
      <c r="L213" s="3"/>
    </row>
    <row r="214" spans="2:12" ht="15" customHeight="1" thickBot="1">
      <c r="B214" s="41"/>
      <c r="C214" s="41"/>
      <c r="D214" s="41"/>
      <c r="E214" s="41"/>
      <c r="F214" s="42">
        <f>SUM(F209:F213)</f>
        <v>160034</v>
      </c>
      <c r="G214" s="18"/>
      <c r="H214" s="42">
        <f>SUM(H209:H213)</f>
        <v>-8801</v>
      </c>
      <c r="I214" s="7"/>
      <c r="J214" s="42">
        <f>SUM(J209:J213)</f>
        <v>617100</v>
      </c>
      <c r="K214" s="7"/>
      <c r="L214" s="3"/>
    </row>
    <row r="215" spans="2:12" ht="15" customHeight="1" thickTop="1">
      <c r="B215" s="41"/>
      <c r="C215" s="41"/>
      <c r="D215" s="41"/>
      <c r="E215" s="41"/>
      <c r="F215" s="7"/>
      <c r="G215" s="7"/>
      <c r="H215" s="7"/>
      <c r="I215" s="7"/>
      <c r="J215" s="7"/>
      <c r="K215" s="7"/>
      <c r="L215" s="3"/>
    </row>
    <row r="216" spans="1:12" ht="15" customHeight="1">
      <c r="A216" s="122" t="s">
        <v>125</v>
      </c>
      <c r="B216" s="131" t="s">
        <v>208</v>
      </c>
      <c r="C216" s="131"/>
      <c r="D216" s="131"/>
      <c r="E216" s="131"/>
      <c r="F216" s="126"/>
      <c r="G216" s="126"/>
      <c r="H216" s="126"/>
      <c r="I216" s="126"/>
      <c r="J216" s="126"/>
      <c r="K216" s="7"/>
      <c r="L216" s="3"/>
    </row>
    <row r="217" spans="1:12" ht="15" customHeight="1">
      <c r="A217" s="122"/>
      <c r="B217" s="41" t="s">
        <v>254</v>
      </c>
      <c r="C217" s="131"/>
      <c r="D217" s="131"/>
      <c r="E217" s="131"/>
      <c r="F217" s="126"/>
      <c r="G217" s="126"/>
      <c r="H217" s="126"/>
      <c r="I217" s="126"/>
      <c r="J217" s="126"/>
      <c r="K217" s="7"/>
      <c r="L217" s="3"/>
    </row>
    <row r="218" spans="2:12" ht="15" customHeight="1">
      <c r="B218" s="41"/>
      <c r="C218" s="41"/>
      <c r="D218" s="41"/>
      <c r="E218" s="41"/>
      <c r="F218" s="7"/>
      <c r="G218" s="7"/>
      <c r="H218" s="7"/>
      <c r="I218" s="7"/>
      <c r="J218" s="7"/>
      <c r="K218" s="7"/>
      <c r="L218" s="3"/>
    </row>
    <row r="219" spans="1:12" ht="15" customHeight="1">
      <c r="A219" s="122" t="s">
        <v>202</v>
      </c>
      <c r="B219" s="131" t="s">
        <v>186</v>
      </c>
      <c r="C219" s="131"/>
      <c r="D219" s="131"/>
      <c r="E219" s="131"/>
      <c r="F219" s="126"/>
      <c r="G219" s="126"/>
      <c r="H219" s="126"/>
      <c r="I219" s="127"/>
      <c r="J219" s="126"/>
      <c r="K219" s="7"/>
      <c r="L219" s="7"/>
    </row>
    <row r="220" spans="1:14" s="5" customFormat="1" ht="15" customHeight="1">
      <c r="A220" s="39"/>
      <c r="B220" s="41" t="s">
        <v>251</v>
      </c>
      <c r="C220" s="41"/>
      <c r="D220" s="41"/>
      <c r="E220" s="41"/>
      <c r="F220" s="7"/>
      <c r="G220" s="7"/>
      <c r="H220" s="7"/>
      <c r="I220" s="125"/>
      <c r="J220" s="7"/>
      <c r="K220" s="126"/>
      <c r="L220" s="126"/>
      <c r="M220" s="128"/>
      <c r="N220" s="128"/>
    </row>
    <row r="221" spans="1:12" ht="15" customHeight="1">
      <c r="A221" s="39"/>
      <c r="B221" s="41" t="s">
        <v>240</v>
      </c>
      <c r="C221" s="41"/>
      <c r="D221" s="41"/>
      <c r="E221" s="41"/>
      <c r="F221" s="7"/>
      <c r="G221" s="7"/>
      <c r="H221" s="7"/>
      <c r="I221" s="125"/>
      <c r="J221" s="7"/>
      <c r="K221" s="7"/>
      <c r="L221" s="7"/>
    </row>
    <row r="222" spans="1:12" ht="15" customHeight="1">
      <c r="A222" s="39"/>
      <c r="B222" s="41" t="s">
        <v>239</v>
      </c>
      <c r="C222" s="41"/>
      <c r="D222" s="41"/>
      <c r="E222" s="41"/>
      <c r="F222" s="7"/>
      <c r="G222" s="7"/>
      <c r="H222" s="7"/>
      <c r="I222" s="125"/>
      <c r="J222" s="7"/>
      <c r="K222" s="7"/>
      <c r="L222" s="7"/>
    </row>
    <row r="223" spans="1:13" ht="15" customHeight="1">
      <c r="A223" s="39"/>
      <c r="B223" s="41"/>
      <c r="C223" s="3"/>
      <c r="D223" s="41"/>
      <c r="E223" s="41"/>
      <c r="F223" s="7"/>
      <c r="G223" s="7"/>
      <c r="H223" s="7"/>
      <c r="I223" s="125"/>
      <c r="J223" s="7"/>
      <c r="K223" s="126"/>
      <c r="L223" s="126"/>
      <c r="M223" s="128"/>
    </row>
    <row r="224" spans="1:12" ht="15" customHeight="1">
      <c r="A224" s="39"/>
      <c r="B224" s="41" t="s">
        <v>241</v>
      </c>
      <c r="C224" s="3"/>
      <c r="D224" s="41"/>
      <c r="E224" s="41"/>
      <c r="F224" s="7"/>
      <c r="G224" s="7"/>
      <c r="H224" s="7"/>
      <c r="I224" s="125"/>
      <c r="J224" s="7"/>
      <c r="K224" s="7"/>
      <c r="L224" s="7"/>
    </row>
    <row r="225" spans="1:12" ht="15" customHeight="1">
      <c r="A225" s="39"/>
      <c r="B225" s="41" t="s">
        <v>237</v>
      </c>
      <c r="C225" s="3"/>
      <c r="D225" s="41"/>
      <c r="E225" s="41"/>
      <c r="F225" s="7"/>
      <c r="G225" s="7"/>
      <c r="H225" s="7"/>
      <c r="I225" s="125"/>
      <c r="J225" s="7"/>
      <c r="K225" s="7"/>
      <c r="L225" s="7"/>
    </row>
    <row r="226" spans="1:12" ht="15" customHeight="1">
      <c r="A226" s="39"/>
      <c r="B226" s="41" t="s">
        <v>238</v>
      </c>
      <c r="C226" s="3"/>
      <c r="D226" s="41"/>
      <c r="E226" s="41"/>
      <c r="F226" s="7"/>
      <c r="G226" s="7"/>
      <c r="H226" s="7"/>
      <c r="I226" s="125"/>
      <c r="J226" s="7"/>
      <c r="K226" s="7"/>
      <c r="L226" s="7"/>
    </row>
    <row r="227" spans="1:12" ht="15" customHeight="1">
      <c r="A227" s="39"/>
      <c r="B227" s="41"/>
      <c r="C227" s="3"/>
      <c r="D227" s="41"/>
      <c r="E227" s="41"/>
      <c r="F227" s="7"/>
      <c r="G227" s="7"/>
      <c r="H227" s="7"/>
      <c r="I227" s="125"/>
      <c r="J227" s="7"/>
      <c r="K227" s="7"/>
      <c r="L227" s="7"/>
    </row>
    <row r="228" spans="1:12" ht="15" customHeight="1">
      <c r="A228" s="122" t="s">
        <v>187</v>
      </c>
      <c r="B228" s="131" t="s">
        <v>188</v>
      </c>
      <c r="C228" s="131"/>
      <c r="D228" s="131"/>
      <c r="E228" s="131"/>
      <c r="F228" s="126"/>
      <c r="G228" s="127"/>
      <c r="H228" s="126"/>
      <c r="I228" s="126"/>
      <c r="J228" s="126"/>
      <c r="K228" s="7"/>
      <c r="L228" s="7"/>
    </row>
    <row r="229" spans="1:12" ht="15" customHeight="1">
      <c r="A229" s="39"/>
      <c r="B229" s="41" t="s">
        <v>243</v>
      </c>
      <c r="C229" s="41"/>
      <c r="D229" s="41"/>
      <c r="E229" s="41"/>
      <c r="F229" s="7"/>
      <c r="G229" s="125"/>
      <c r="H229" s="7"/>
      <c r="I229" s="7"/>
      <c r="J229" s="7"/>
      <c r="K229" s="7"/>
      <c r="L229" s="7"/>
    </row>
    <row r="230" spans="1:12" ht="15" customHeight="1">
      <c r="A230" s="39"/>
      <c r="B230" s="41" t="s">
        <v>0</v>
      </c>
      <c r="C230" s="41"/>
      <c r="D230" s="41"/>
      <c r="E230" s="41"/>
      <c r="F230" s="7"/>
      <c r="G230" s="125"/>
      <c r="H230" s="7"/>
      <c r="I230" s="7"/>
      <c r="J230" s="7"/>
      <c r="K230" s="7"/>
      <c r="L230" s="7"/>
    </row>
    <row r="231" spans="1:13" ht="15" customHeight="1">
      <c r="A231" s="39"/>
      <c r="B231" s="41" t="s">
        <v>242</v>
      </c>
      <c r="C231" s="41"/>
      <c r="D231" s="41"/>
      <c r="E231" s="41"/>
      <c r="F231" s="7"/>
      <c r="G231" s="125"/>
      <c r="H231" s="7"/>
      <c r="I231" s="7"/>
      <c r="J231" s="7"/>
      <c r="K231" s="7"/>
      <c r="L231" s="126"/>
      <c r="M231" s="128"/>
    </row>
    <row r="232" spans="2:12" ht="15" customHeight="1">
      <c r="B232" s="41"/>
      <c r="C232" s="41"/>
      <c r="D232" s="41"/>
      <c r="E232" s="41"/>
      <c r="F232" s="7"/>
      <c r="G232" s="125"/>
      <c r="H232" s="7"/>
      <c r="I232" s="7"/>
      <c r="J232" s="7"/>
      <c r="L232" s="7"/>
    </row>
    <row r="233" spans="1:12" ht="15" customHeight="1">
      <c r="A233" s="122" t="s">
        <v>189</v>
      </c>
      <c r="B233" s="131" t="s">
        <v>150</v>
      </c>
      <c r="C233" s="12"/>
      <c r="D233" s="12"/>
      <c r="E233" s="5"/>
      <c r="F233" s="126"/>
      <c r="G233" s="127"/>
      <c r="H233" s="126"/>
      <c r="I233" s="126"/>
      <c r="J233" s="126"/>
      <c r="L233" s="7"/>
    </row>
    <row r="234" spans="2:13" ht="15" customHeight="1">
      <c r="B234" s="13" t="s">
        <v>244</v>
      </c>
      <c r="F234" s="7"/>
      <c r="G234" s="125"/>
      <c r="H234" s="7"/>
      <c r="I234" s="7"/>
      <c r="J234" s="7"/>
      <c r="L234" s="126"/>
      <c r="M234" s="128"/>
    </row>
    <row r="235" spans="2:12" ht="15" customHeight="1">
      <c r="B235" s="13"/>
      <c r="F235" s="7"/>
      <c r="G235" s="125"/>
      <c r="H235" s="7"/>
      <c r="I235" s="7"/>
      <c r="J235" s="7"/>
      <c r="L235" s="7"/>
    </row>
    <row r="236" spans="2:12" ht="15" customHeight="1">
      <c r="B236" s="13"/>
      <c r="F236" s="7"/>
      <c r="G236" s="125"/>
      <c r="H236" s="7"/>
      <c r="I236" s="7"/>
      <c r="J236" s="7"/>
      <c r="K236" s="128"/>
      <c r="L236" s="7"/>
    </row>
    <row r="237" spans="2:12" ht="15" customHeight="1">
      <c r="B237" s="13"/>
      <c r="F237" s="7"/>
      <c r="G237" s="7"/>
      <c r="H237" s="7"/>
      <c r="I237" s="7"/>
      <c r="J237" s="7"/>
      <c r="L237" s="7"/>
    </row>
    <row r="238" spans="2:12" ht="15" customHeight="1">
      <c r="B238" s="13"/>
      <c r="F238" s="7"/>
      <c r="G238" s="7"/>
      <c r="H238" s="7"/>
      <c r="I238" s="7"/>
      <c r="J238" s="7"/>
      <c r="L238" s="7"/>
    </row>
    <row r="239" spans="2:12" ht="15" customHeight="1">
      <c r="B239" s="13"/>
      <c r="F239" s="7"/>
      <c r="G239" s="7"/>
      <c r="H239" s="7"/>
      <c r="I239" s="7"/>
      <c r="J239" s="7"/>
      <c r="L239" s="7"/>
    </row>
    <row r="240" spans="2:12" ht="15" customHeight="1">
      <c r="B240" s="13"/>
      <c r="F240" s="7"/>
      <c r="G240" s="7"/>
      <c r="H240" s="7"/>
      <c r="I240" s="7"/>
      <c r="J240" s="7"/>
      <c r="K240" s="7"/>
      <c r="L240" s="7"/>
    </row>
    <row r="241" spans="1:12" ht="15" customHeight="1">
      <c r="A241" s="13" t="s">
        <v>1</v>
      </c>
      <c r="B241" s="3"/>
      <c r="C241" s="13"/>
      <c r="D241" s="13"/>
      <c r="E241" s="13"/>
      <c r="F241" s="7"/>
      <c r="G241" s="7"/>
      <c r="H241" s="7"/>
      <c r="I241" s="7"/>
      <c r="J241" s="7"/>
      <c r="K241" s="7"/>
      <c r="L241" s="7"/>
    </row>
    <row r="242" spans="1:12" ht="15" customHeight="1">
      <c r="A242" s="13"/>
      <c r="B242" s="3"/>
      <c r="C242" s="13"/>
      <c r="D242" s="13"/>
      <c r="E242" s="13"/>
      <c r="F242" s="7"/>
      <c r="G242" s="7"/>
      <c r="H242" s="7"/>
      <c r="I242" s="7"/>
      <c r="J242" s="7"/>
      <c r="K242" s="7"/>
      <c r="L242" s="7"/>
    </row>
    <row r="243" spans="1:12" ht="15" customHeight="1">
      <c r="A243" s="13" t="s">
        <v>193</v>
      </c>
      <c r="B243" s="3"/>
      <c r="C243" s="13"/>
      <c r="E243" s="13"/>
      <c r="G243" s="7"/>
      <c r="H243" s="7"/>
      <c r="I243" s="7"/>
      <c r="J243" s="7"/>
      <c r="K243" s="7"/>
      <c r="L243" s="7"/>
    </row>
    <row r="244" spans="1:12" ht="15" customHeight="1">
      <c r="A244" s="13" t="s">
        <v>194</v>
      </c>
      <c r="B244" s="3"/>
      <c r="D244" s="13"/>
      <c r="E244" s="13"/>
      <c r="G244" s="7"/>
      <c r="H244" s="7"/>
      <c r="I244" s="7"/>
      <c r="J244" s="7"/>
      <c r="K244" s="7"/>
      <c r="L244" s="7"/>
    </row>
    <row r="245" spans="1:12" ht="15" customHeight="1">
      <c r="A245" s="13" t="s">
        <v>195</v>
      </c>
      <c r="B245" s="3"/>
      <c r="C245" s="13"/>
      <c r="D245" s="13"/>
      <c r="E245" s="13"/>
      <c r="F245" s="7"/>
      <c r="G245" s="7"/>
      <c r="H245" s="7"/>
      <c r="I245" s="7"/>
      <c r="J245" s="7"/>
      <c r="K245" s="7"/>
      <c r="L245" s="7"/>
    </row>
    <row r="246" spans="1:12" ht="15" customHeight="1">
      <c r="A246" s="13"/>
      <c r="B246" s="3"/>
      <c r="C246" s="13"/>
      <c r="D246" s="13"/>
      <c r="E246" s="13"/>
      <c r="F246" s="7"/>
      <c r="G246" s="7"/>
      <c r="H246" s="7"/>
      <c r="I246" s="7"/>
      <c r="J246" s="7"/>
      <c r="K246" s="7"/>
      <c r="L246" s="7"/>
    </row>
    <row r="247" spans="1:12" ht="15" customHeight="1">
      <c r="A247" s="13" t="s">
        <v>2</v>
      </c>
      <c r="B247" s="3"/>
      <c r="C247" s="13"/>
      <c r="D247" s="13"/>
      <c r="E247" s="13"/>
      <c r="F247" s="7"/>
      <c r="G247" s="7"/>
      <c r="H247" s="7"/>
      <c r="I247" s="7"/>
      <c r="J247" s="7"/>
      <c r="K247" s="7"/>
      <c r="L247" s="7"/>
    </row>
    <row r="248" spans="1:12" ht="15" customHeight="1">
      <c r="A248" s="13" t="s">
        <v>256</v>
      </c>
      <c r="B248" s="3"/>
      <c r="C248" s="13"/>
      <c r="D248" s="13"/>
      <c r="E248" s="13"/>
      <c r="F248" s="7"/>
      <c r="G248" s="7"/>
      <c r="H248" s="7"/>
      <c r="I248" s="7"/>
      <c r="J248" s="7"/>
      <c r="K248" s="7"/>
      <c r="L248" s="7"/>
    </row>
    <row r="249" spans="1:12" ht="15" customHeight="1">
      <c r="A249" s="153" t="s">
        <v>255</v>
      </c>
      <c r="B249" s="3"/>
      <c r="C249" s="13"/>
      <c r="D249" s="13"/>
      <c r="E249" s="13"/>
      <c r="F249" s="7"/>
      <c r="G249" s="7"/>
      <c r="H249" s="7"/>
      <c r="I249" s="7"/>
      <c r="J249" s="7"/>
      <c r="K249" s="7"/>
      <c r="L249" s="7"/>
    </row>
    <row r="250" spans="2:12" ht="15" customHeight="1">
      <c r="B250" s="13"/>
      <c r="F250" s="7"/>
      <c r="G250" s="7"/>
      <c r="H250" s="7"/>
      <c r="I250" s="7"/>
      <c r="J250" s="7"/>
      <c r="K250" s="7"/>
      <c r="L250" s="7"/>
    </row>
    <row r="251" spans="1:12" ht="15" customHeight="1">
      <c r="A251" s="13"/>
      <c r="B251" s="3"/>
      <c r="C251" s="13"/>
      <c r="D251" s="13"/>
      <c r="E251" s="13"/>
      <c r="F251" s="7"/>
      <c r="G251" s="7"/>
      <c r="H251" s="7"/>
      <c r="I251" s="7"/>
      <c r="J251" s="7"/>
      <c r="K251" s="7"/>
      <c r="L251" s="7"/>
    </row>
    <row r="252" spans="1:12" ht="15" customHeight="1">
      <c r="A252" s="13"/>
      <c r="B252" s="3"/>
      <c r="C252" s="13"/>
      <c r="D252" s="13"/>
      <c r="E252" s="13"/>
      <c r="F252" s="7"/>
      <c r="G252" s="7"/>
      <c r="H252" s="7"/>
      <c r="I252" s="7"/>
      <c r="J252" s="7"/>
      <c r="K252" s="7"/>
      <c r="L252" s="7"/>
    </row>
    <row r="253" spans="1:12" ht="15" customHeight="1">
      <c r="A253" s="152"/>
      <c r="B253" s="3"/>
      <c r="C253" s="13"/>
      <c r="D253" s="13"/>
      <c r="E253" s="13"/>
      <c r="F253" s="7"/>
      <c r="G253" s="7"/>
      <c r="H253" s="7"/>
      <c r="I253" s="7"/>
      <c r="J253" s="7"/>
      <c r="K253" s="7"/>
      <c r="L253" s="7"/>
    </row>
    <row r="254" spans="2:12" ht="13.5">
      <c r="B254" s="13"/>
      <c r="F254" s="7"/>
      <c r="G254" s="7"/>
      <c r="H254" s="7"/>
      <c r="I254" s="7"/>
      <c r="J254" s="7"/>
      <c r="K254" s="7"/>
      <c r="L254" s="7"/>
    </row>
    <row r="255" spans="2:12" ht="13.5">
      <c r="B255" s="13"/>
      <c r="F255" s="7"/>
      <c r="G255" s="7"/>
      <c r="H255" s="7"/>
      <c r="I255" s="7"/>
      <c r="J255" s="7"/>
      <c r="K255" s="7"/>
      <c r="L255" s="7"/>
    </row>
    <row r="256" spans="2:12" ht="13.5">
      <c r="B256" s="13"/>
      <c r="F256" s="7"/>
      <c r="G256" s="7"/>
      <c r="H256" s="7"/>
      <c r="I256" s="7"/>
      <c r="J256" s="7"/>
      <c r="K256" s="7"/>
      <c r="L256" s="7"/>
    </row>
    <row r="257" spans="2:12" ht="13.5">
      <c r="B257" s="13"/>
      <c r="F257" s="7"/>
      <c r="G257" s="7"/>
      <c r="H257" s="7"/>
      <c r="I257" s="7"/>
      <c r="J257" s="7"/>
      <c r="K257" s="7"/>
      <c r="L257" s="7"/>
    </row>
    <row r="258" spans="2:12" ht="13.5">
      <c r="B258" s="13"/>
      <c r="F258" s="7"/>
      <c r="G258" s="7"/>
      <c r="H258" s="7"/>
      <c r="I258" s="7"/>
      <c r="J258" s="7"/>
      <c r="K258" s="7"/>
      <c r="L258" s="7"/>
    </row>
    <row r="259" spans="2:12" ht="13.5">
      <c r="B259" s="13"/>
      <c r="F259" s="7"/>
      <c r="G259" s="7"/>
      <c r="H259" s="7"/>
      <c r="I259" s="7"/>
      <c r="J259" s="7"/>
      <c r="K259" s="7"/>
      <c r="L259" s="7"/>
    </row>
    <row r="260" spans="2:12" ht="13.5">
      <c r="B260" s="13"/>
      <c r="F260" s="7"/>
      <c r="G260" s="7"/>
      <c r="H260" s="7"/>
      <c r="I260" s="7"/>
      <c r="J260" s="7"/>
      <c r="K260" s="7"/>
      <c r="L260" s="7"/>
    </row>
    <row r="261" spans="2:12" ht="13.5">
      <c r="B261" s="13"/>
      <c r="F261" s="7"/>
      <c r="G261" s="7"/>
      <c r="H261" s="7"/>
      <c r="I261" s="7"/>
      <c r="J261" s="7"/>
      <c r="K261" s="7"/>
      <c r="L261" s="7"/>
    </row>
    <row r="262" spans="2:12" ht="13.5">
      <c r="B262" s="13"/>
      <c r="F262" s="7"/>
      <c r="G262" s="7"/>
      <c r="H262" s="7"/>
      <c r="I262" s="7"/>
      <c r="J262" s="7"/>
      <c r="K262" s="7"/>
      <c r="L262" s="7"/>
    </row>
    <row r="263" spans="2:12" ht="13.5">
      <c r="B263" s="13"/>
      <c r="F263" s="7"/>
      <c r="G263" s="7"/>
      <c r="H263" s="7"/>
      <c r="I263" s="7"/>
      <c r="J263" s="7"/>
      <c r="K263" s="7"/>
      <c r="L263" s="7"/>
    </row>
    <row r="264" spans="2:12" ht="13.5">
      <c r="B264" s="13"/>
      <c r="F264" s="7"/>
      <c r="G264" s="7"/>
      <c r="H264" s="7"/>
      <c r="I264" s="7"/>
      <c r="J264" s="7"/>
      <c r="K264" s="7"/>
      <c r="L264" s="7"/>
    </row>
    <row r="265" spans="2:12" ht="13.5">
      <c r="B265" s="13"/>
      <c r="F265" s="7"/>
      <c r="G265" s="7"/>
      <c r="H265" s="7"/>
      <c r="I265" s="7"/>
      <c r="J265" s="7"/>
      <c r="K265" s="7"/>
      <c r="L265" s="7"/>
    </row>
    <row r="266" spans="2:12" ht="13.5">
      <c r="B266" s="13"/>
      <c r="F266" s="7"/>
      <c r="G266" s="7"/>
      <c r="H266" s="7"/>
      <c r="I266" s="7"/>
      <c r="J266" s="7"/>
      <c r="K266" s="7"/>
      <c r="L266" s="7"/>
    </row>
    <row r="267" spans="2:12" ht="13.5">
      <c r="B267" s="13"/>
      <c r="F267" s="7"/>
      <c r="G267" s="7"/>
      <c r="H267" s="7"/>
      <c r="I267" s="7"/>
      <c r="J267" s="7"/>
      <c r="K267" s="7"/>
      <c r="L267" s="7"/>
    </row>
    <row r="268" spans="2:12" ht="13.5">
      <c r="B268" s="13"/>
      <c r="F268" s="7"/>
      <c r="G268" s="7"/>
      <c r="H268" s="7"/>
      <c r="I268" s="7"/>
      <c r="J268" s="7"/>
      <c r="K268" s="7"/>
      <c r="L268" s="7"/>
    </row>
    <row r="269" spans="2:12" ht="13.5">
      <c r="B269" s="13"/>
      <c r="F269" s="7"/>
      <c r="G269" s="7"/>
      <c r="H269" s="7"/>
      <c r="I269" s="7"/>
      <c r="J269" s="7"/>
      <c r="K269" s="7"/>
      <c r="L269" s="7"/>
    </row>
    <row r="270" spans="2:12" ht="13.5">
      <c r="B270" s="13"/>
      <c r="F270" s="7"/>
      <c r="G270" s="7"/>
      <c r="H270" s="7"/>
      <c r="I270" s="7"/>
      <c r="J270" s="7"/>
      <c r="K270" s="7"/>
      <c r="L270" s="7"/>
    </row>
    <row r="271" spans="2:12" ht="13.5">
      <c r="B271" s="13"/>
      <c r="F271" s="7"/>
      <c r="G271" s="7"/>
      <c r="H271" s="7"/>
      <c r="I271" s="7"/>
      <c r="J271" s="7"/>
      <c r="K271" s="7"/>
      <c r="L271" s="7"/>
    </row>
    <row r="272" spans="2:12" ht="13.5">
      <c r="B272" s="13"/>
      <c r="F272" s="7"/>
      <c r="G272" s="7"/>
      <c r="H272" s="7"/>
      <c r="I272" s="7"/>
      <c r="J272" s="7"/>
      <c r="K272" s="7"/>
      <c r="L272" s="7"/>
    </row>
    <row r="273" spans="2:12" ht="13.5">
      <c r="B273" s="13"/>
      <c r="F273" s="7"/>
      <c r="G273" s="7"/>
      <c r="H273" s="7"/>
      <c r="I273" s="7"/>
      <c r="J273" s="7"/>
      <c r="K273" s="7"/>
      <c r="L273" s="7"/>
    </row>
    <row r="274" spans="2:12" ht="13.5">
      <c r="B274" s="13"/>
      <c r="F274" s="7"/>
      <c r="G274" s="7"/>
      <c r="H274" s="7"/>
      <c r="I274" s="7"/>
      <c r="J274" s="7"/>
      <c r="K274" s="7"/>
      <c r="L274" s="7"/>
    </row>
    <row r="275" spans="2:12" ht="13.5">
      <c r="B275" s="13"/>
      <c r="F275" s="7"/>
      <c r="G275" s="7"/>
      <c r="H275" s="7"/>
      <c r="I275" s="7"/>
      <c r="J275" s="7"/>
      <c r="K275" s="7"/>
      <c r="L275" s="7"/>
    </row>
    <row r="276" spans="2:12" ht="13.5">
      <c r="B276" s="13"/>
      <c r="F276" s="7"/>
      <c r="G276" s="7"/>
      <c r="H276" s="7"/>
      <c r="I276" s="7"/>
      <c r="J276" s="7"/>
      <c r="K276" s="7"/>
      <c r="L276" s="7"/>
    </row>
    <row r="277" spans="2:12" ht="13.5">
      <c r="B277" s="13"/>
      <c r="F277" s="7"/>
      <c r="G277" s="7"/>
      <c r="H277" s="7"/>
      <c r="I277" s="7"/>
      <c r="J277" s="7"/>
      <c r="K277" s="7"/>
      <c r="L277" s="7"/>
    </row>
    <row r="278" spans="2:12" ht="13.5">
      <c r="B278" s="13"/>
      <c r="F278" s="7"/>
      <c r="G278" s="7"/>
      <c r="H278" s="7"/>
      <c r="I278" s="7"/>
      <c r="J278" s="7"/>
      <c r="K278" s="7"/>
      <c r="L278" s="7"/>
    </row>
    <row r="279" spans="2:12" ht="13.5">
      <c r="B279" s="13"/>
      <c r="F279" s="7"/>
      <c r="G279" s="7"/>
      <c r="H279" s="7"/>
      <c r="I279" s="7"/>
      <c r="J279" s="7"/>
      <c r="K279" s="7"/>
      <c r="L279" s="7"/>
    </row>
    <row r="280" spans="2:12" ht="13.5">
      <c r="B280" s="13"/>
      <c r="F280" s="7"/>
      <c r="G280" s="7"/>
      <c r="H280" s="7"/>
      <c r="I280" s="7"/>
      <c r="J280" s="7"/>
      <c r="K280" s="7"/>
      <c r="L280" s="7"/>
    </row>
    <row r="281" spans="2:12" ht="13.5">
      <c r="B281" s="13"/>
      <c r="F281" s="7"/>
      <c r="G281" s="7"/>
      <c r="H281" s="7"/>
      <c r="I281" s="7"/>
      <c r="J281" s="7"/>
      <c r="K281" s="7"/>
      <c r="L281" s="7"/>
    </row>
    <row r="282" spans="2:12" ht="13.5">
      <c r="B282" s="13"/>
      <c r="F282" s="7"/>
      <c r="G282" s="7"/>
      <c r="H282" s="7"/>
      <c r="I282" s="7"/>
      <c r="J282" s="7"/>
      <c r="K282" s="7"/>
      <c r="L282" s="7"/>
    </row>
    <row r="283" spans="2:12" ht="13.5">
      <c r="B283" s="13"/>
      <c r="F283" s="7"/>
      <c r="G283" s="7"/>
      <c r="H283" s="7"/>
      <c r="I283" s="7"/>
      <c r="J283" s="7"/>
      <c r="K283" s="7"/>
      <c r="L283" s="7"/>
    </row>
    <row r="284" spans="2:12" ht="13.5">
      <c r="B284" s="13"/>
      <c r="F284" s="7"/>
      <c r="G284" s="7"/>
      <c r="H284" s="7"/>
      <c r="I284" s="7"/>
      <c r="J284" s="7"/>
      <c r="K284" s="7"/>
      <c r="L284" s="7"/>
    </row>
    <row r="285" spans="2:12" ht="13.5">
      <c r="B285" s="13"/>
      <c r="F285" s="7"/>
      <c r="G285" s="7"/>
      <c r="H285" s="7"/>
      <c r="I285" s="7"/>
      <c r="J285" s="7"/>
      <c r="K285" s="7"/>
      <c r="L285" s="7"/>
    </row>
    <row r="286" spans="2:12" ht="13.5">
      <c r="B286" s="13"/>
      <c r="F286" s="7"/>
      <c r="G286" s="7"/>
      <c r="H286" s="7"/>
      <c r="I286" s="7"/>
      <c r="J286" s="7"/>
      <c r="K286" s="7"/>
      <c r="L286" s="7"/>
    </row>
    <row r="287" spans="2:12" ht="13.5">
      <c r="B287" s="13"/>
      <c r="F287" s="7"/>
      <c r="G287" s="7"/>
      <c r="H287" s="7"/>
      <c r="I287" s="7"/>
      <c r="J287" s="7"/>
      <c r="K287" s="7"/>
      <c r="L287" s="7"/>
    </row>
    <row r="288" spans="2:12" ht="13.5">
      <c r="B288" s="13"/>
      <c r="F288" s="7"/>
      <c r="G288" s="7"/>
      <c r="H288" s="7"/>
      <c r="I288" s="7"/>
      <c r="J288" s="7"/>
      <c r="K288" s="7"/>
      <c r="L288" s="7"/>
    </row>
    <row r="289" spans="2:12" ht="13.5">
      <c r="B289" s="13"/>
      <c r="F289" s="7"/>
      <c r="G289" s="7"/>
      <c r="H289" s="7"/>
      <c r="I289" s="7"/>
      <c r="J289" s="7"/>
      <c r="K289" s="7"/>
      <c r="L289" s="7"/>
    </row>
    <row r="290" spans="2:12" ht="13.5">
      <c r="B290" s="13"/>
      <c r="F290" s="7"/>
      <c r="G290" s="7"/>
      <c r="H290" s="7"/>
      <c r="I290" s="7"/>
      <c r="J290" s="7"/>
      <c r="K290" s="7"/>
      <c r="L290" s="7"/>
    </row>
    <row r="291" spans="2:12" ht="13.5">
      <c r="B291" s="13"/>
      <c r="F291" s="7"/>
      <c r="G291" s="7"/>
      <c r="H291" s="7"/>
      <c r="I291" s="7"/>
      <c r="J291" s="7"/>
      <c r="K291" s="7"/>
      <c r="L291" s="7"/>
    </row>
    <row r="292" spans="2:12" ht="13.5">
      <c r="B292" s="13"/>
      <c r="F292" s="7"/>
      <c r="G292" s="7"/>
      <c r="H292" s="7"/>
      <c r="I292" s="7"/>
      <c r="J292" s="7"/>
      <c r="K292" s="7"/>
      <c r="L292" s="7"/>
    </row>
    <row r="293" spans="2:12" ht="13.5">
      <c r="B293" s="13"/>
      <c r="F293" s="7"/>
      <c r="G293" s="7"/>
      <c r="H293" s="7"/>
      <c r="I293" s="7"/>
      <c r="J293" s="7"/>
      <c r="K293" s="7"/>
      <c r="L293" s="7"/>
    </row>
    <row r="294" spans="6:12" ht="13.5">
      <c r="F294" s="7"/>
      <c r="G294" s="7"/>
      <c r="H294" s="7"/>
      <c r="I294" s="7"/>
      <c r="J294" s="7"/>
      <c r="K294" s="7"/>
      <c r="L294" s="7"/>
    </row>
    <row r="295" spans="6:12" ht="13.5">
      <c r="F295" s="7"/>
      <c r="G295" s="7"/>
      <c r="H295" s="7"/>
      <c r="I295" s="7"/>
      <c r="J295" s="7"/>
      <c r="K295" s="7"/>
      <c r="L295" s="7"/>
    </row>
    <row r="296" spans="6:12" ht="13.5">
      <c r="F296" s="7"/>
      <c r="G296" s="7"/>
      <c r="H296" s="7"/>
      <c r="I296" s="7"/>
      <c r="J296" s="7"/>
      <c r="K296" s="7"/>
      <c r="L296" s="7"/>
    </row>
    <row r="297" spans="6:12" ht="13.5">
      <c r="F297" s="7"/>
      <c r="G297" s="7"/>
      <c r="H297" s="7"/>
      <c r="I297" s="7"/>
      <c r="J297" s="7"/>
      <c r="K297" s="7"/>
      <c r="L297" s="7"/>
    </row>
    <row r="298" spans="6:12" ht="13.5">
      <c r="F298" s="7"/>
      <c r="G298" s="7"/>
      <c r="H298" s="7"/>
      <c r="I298" s="7"/>
      <c r="J298" s="7"/>
      <c r="K298" s="7"/>
      <c r="L298" s="7"/>
    </row>
    <row r="299" spans="6:12" ht="13.5">
      <c r="F299" s="7"/>
      <c r="G299" s="7"/>
      <c r="H299" s="7"/>
      <c r="I299" s="7"/>
      <c r="J299" s="7"/>
      <c r="K299" s="7"/>
      <c r="L299" s="7"/>
    </row>
    <row r="300" spans="6:12" ht="13.5">
      <c r="F300" s="7"/>
      <c r="G300" s="7"/>
      <c r="H300" s="7"/>
      <c r="I300" s="7"/>
      <c r="J300" s="7"/>
      <c r="K300" s="7"/>
      <c r="L300" s="7"/>
    </row>
    <row r="301" spans="6:12" ht="13.5">
      <c r="F301" s="7"/>
      <c r="G301" s="7"/>
      <c r="H301" s="7"/>
      <c r="I301" s="7"/>
      <c r="J301" s="7"/>
      <c r="K301" s="7"/>
      <c r="L301" s="7"/>
    </row>
    <row r="302" spans="6:12" ht="13.5">
      <c r="F302" s="7"/>
      <c r="G302" s="7"/>
      <c r="H302" s="7"/>
      <c r="I302" s="7"/>
      <c r="J302" s="7"/>
      <c r="K302" s="7"/>
      <c r="L302" s="7"/>
    </row>
    <row r="303" spans="6:12" ht="13.5">
      <c r="F303" s="7"/>
      <c r="G303" s="7"/>
      <c r="H303" s="7"/>
      <c r="I303" s="7"/>
      <c r="J303" s="7"/>
      <c r="K303" s="7"/>
      <c r="L303" s="7"/>
    </row>
    <row r="304" spans="6:12" ht="13.5">
      <c r="F304" s="7"/>
      <c r="G304" s="7"/>
      <c r="H304" s="7"/>
      <c r="I304" s="7"/>
      <c r="J304" s="7"/>
      <c r="K304" s="7"/>
      <c r="L304" s="7"/>
    </row>
    <row r="305" spans="6:12" ht="13.5">
      <c r="F305" s="7"/>
      <c r="G305" s="7"/>
      <c r="H305" s="7"/>
      <c r="I305" s="7"/>
      <c r="J305" s="7"/>
      <c r="K305" s="7"/>
      <c r="L305" s="7"/>
    </row>
    <row r="306" spans="6:12" ht="13.5">
      <c r="F306" s="7"/>
      <c r="G306" s="7"/>
      <c r="H306" s="7"/>
      <c r="I306" s="7"/>
      <c r="J306" s="7"/>
      <c r="K306" s="7"/>
      <c r="L306" s="7"/>
    </row>
    <row r="307" spans="6:12" ht="13.5">
      <c r="F307" s="7"/>
      <c r="G307" s="7"/>
      <c r="H307" s="7"/>
      <c r="I307" s="7"/>
      <c r="J307" s="7"/>
      <c r="K307" s="7"/>
      <c r="L307" s="7"/>
    </row>
    <row r="308" spans="6:12" ht="13.5">
      <c r="F308" s="7"/>
      <c r="G308" s="7"/>
      <c r="H308" s="7"/>
      <c r="I308" s="7"/>
      <c r="J308" s="7"/>
      <c r="K308" s="7"/>
      <c r="L308" s="7"/>
    </row>
    <row r="309" spans="6:12" ht="13.5">
      <c r="F309" s="7"/>
      <c r="G309" s="7"/>
      <c r="H309" s="7"/>
      <c r="I309" s="7"/>
      <c r="J309" s="7"/>
      <c r="K309" s="7"/>
      <c r="L309" s="7"/>
    </row>
    <row r="310" spans="6:12" ht="13.5">
      <c r="F310" s="7"/>
      <c r="G310" s="7"/>
      <c r="H310" s="7"/>
      <c r="I310" s="7"/>
      <c r="J310" s="7"/>
      <c r="K310" s="7"/>
      <c r="L310" s="7"/>
    </row>
    <row r="311" spans="6:12" ht="13.5">
      <c r="F311" s="7"/>
      <c r="G311" s="7"/>
      <c r="H311" s="7"/>
      <c r="I311" s="7"/>
      <c r="J311" s="7"/>
      <c r="K311" s="7"/>
      <c r="L311" s="7"/>
    </row>
    <row r="312" spans="6:12" ht="13.5">
      <c r="F312" s="7"/>
      <c r="G312" s="7"/>
      <c r="H312" s="7"/>
      <c r="I312" s="7"/>
      <c r="J312" s="7"/>
      <c r="K312" s="7"/>
      <c r="L312" s="7"/>
    </row>
    <row r="313" spans="6:12" ht="13.5">
      <c r="F313" s="7"/>
      <c r="G313" s="7"/>
      <c r="H313" s="7"/>
      <c r="I313" s="7"/>
      <c r="J313" s="7"/>
      <c r="K313" s="7"/>
      <c r="L313" s="7"/>
    </row>
    <row r="314" spans="6:12" ht="13.5">
      <c r="F314" s="7"/>
      <c r="G314" s="7"/>
      <c r="H314" s="7"/>
      <c r="I314" s="7"/>
      <c r="J314" s="7"/>
      <c r="K314" s="7"/>
      <c r="L314" s="7"/>
    </row>
    <row r="315" spans="6:12" ht="13.5">
      <c r="F315" s="7"/>
      <c r="G315" s="7"/>
      <c r="H315" s="7"/>
      <c r="I315" s="7"/>
      <c r="J315" s="7"/>
      <c r="K315" s="7"/>
      <c r="L315" s="7"/>
    </row>
    <row r="316" spans="6:12" ht="13.5">
      <c r="F316" s="7"/>
      <c r="G316" s="7"/>
      <c r="H316" s="7"/>
      <c r="I316" s="7"/>
      <c r="J316" s="7"/>
      <c r="K316" s="7"/>
      <c r="L316" s="7"/>
    </row>
    <row r="317" spans="6:12" ht="13.5">
      <c r="F317" s="7"/>
      <c r="G317" s="7"/>
      <c r="H317" s="7"/>
      <c r="I317" s="7"/>
      <c r="J317" s="7"/>
      <c r="K317" s="7"/>
      <c r="L317" s="7"/>
    </row>
    <row r="318" spans="6:12" ht="13.5">
      <c r="F318" s="7"/>
      <c r="G318" s="7"/>
      <c r="H318" s="7"/>
      <c r="I318" s="7"/>
      <c r="J318" s="7"/>
      <c r="K318" s="7"/>
      <c r="L318" s="7"/>
    </row>
    <row r="319" spans="6:12" ht="13.5">
      <c r="F319" s="7"/>
      <c r="G319" s="7"/>
      <c r="H319" s="7"/>
      <c r="I319" s="7"/>
      <c r="J319" s="7"/>
      <c r="K319" s="7"/>
      <c r="L319" s="7"/>
    </row>
    <row r="320" spans="6:12" ht="13.5">
      <c r="F320" s="7"/>
      <c r="G320" s="7"/>
      <c r="H320" s="7"/>
      <c r="I320" s="7"/>
      <c r="J320" s="7"/>
      <c r="K320" s="7"/>
      <c r="L320" s="7"/>
    </row>
    <row r="321" spans="6:12" ht="13.5">
      <c r="F321" s="7"/>
      <c r="G321" s="7"/>
      <c r="H321" s="7"/>
      <c r="I321" s="7"/>
      <c r="J321" s="7"/>
      <c r="K321" s="7"/>
      <c r="L321" s="7"/>
    </row>
    <row r="322" spans="6:12" ht="13.5">
      <c r="F322" s="7"/>
      <c r="G322" s="7"/>
      <c r="H322" s="7"/>
      <c r="I322" s="7"/>
      <c r="J322" s="7"/>
      <c r="K322" s="7"/>
      <c r="L322" s="7"/>
    </row>
    <row r="323" spans="6:12" ht="13.5">
      <c r="F323" s="7"/>
      <c r="G323" s="7"/>
      <c r="H323" s="7"/>
      <c r="I323" s="7"/>
      <c r="J323" s="7"/>
      <c r="K323" s="7"/>
      <c r="L323" s="7"/>
    </row>
    <row r="324" spans="6:12" ht="13.5">
      <c r="F324" s="7"/>
      <c r="G324" s="7"/>
      <c r="H324" s="7"/>
      <c r="I324" s="7"/>
      <c r="J324" s="7"/>
      <c r="K324" s="7"/>
      <c r="L324" s="7"/>
    </row>
    <row r="325" spans="6:12" ht="13.5">
      <c r="F325" s="7"/>
      <c r="G325" s="7"/>
      <c r="H325" s="7"/>
      <c r="I325" s="7"/>
      <c r="J325" s="7"/>
      <c r="K325" s="7"/>
      <c r="L325" s="7"/>
    </row>
    <row r="326" spans="6:12" ht="13.5">
      <c r="F326" s="7"/>
      <c r="G326" s="7"/>
      <c r="H326" s="7"/>
      <c r="I326" s="7"/>
      <c r="J326" s="7"/>
      <c r="K326" s="7"/>
      <c r="L326" s="7"/>
    </row>
    <row r="327" spans="6:12" ht="13.5">
      <c r="F327" s="7"/>
      <c r="G327" s="7"/>
      <c r="H327" s="7"/>
      <c r="I327" s="7"/>
      <c r="J327" s="7"/>
      <c r="K327" s="7"/>
      <c r="L327" s="7"/>
    </row>
    <row r="328" spans="6:12" ht="13.5">
      <c r="F328" s="7"/>
      <c r="G328" s="7"/>
      <c r="H328" s="7"/>
      <c r="I328" s="7"/>
      <c r="J328" s="7"/>
      <c r="K328" s="7"/>
      <c r="L328" s="7"/>
    </row>
    <row r="329" spans="6:12" ht="13.5">
      <c r="F329" s="7"/>
      <c r="G329" s="7"/>
      <c r="H329" s="7"/>
      <c r="I329" s="7"/>
      <c r="J329" s="7"/>
      <c r="K329" s="7"/>
      <c r="L329" s="7"/>
    </row>
    <row r="330" spans="6:12" ht="13.5">
      <c r="F330" s="7"/>
      <c r="G330" s="7"/>
      <c r="H330" s="7"/>
      <c r="I330" s="7"/>
      <c r="J330" s="7"/>
      <c r="K330" s="7"/>
      <c r="L330" s="7"/>
    </row>
    <row r="331" spans="6:12" ht="13.5">
      <c r="F331" s="7"/>
      <c r="G331" s="7"/>
      <c r="H331" s="7"/>
      <c r="I331" s="7"/>
      <c r="J331" s="7"/>
      <c r="K331" s="7"/>
      <c r="L331" s="7"/>
    </row>
    <row r="332" spans="6:12" ht="13.5">
      <c r="F332" s="7"/>
      <c r="G332" s="7"/>
      <c r="H332" s="7"/>
      <c r="I332" s="7"/>
      <c r="J332" s="7"/>
      <c r="K332" s="7"/>
      <c r="L332" s="7"/>
    </row>
    <row r="333" spans="6:12" ht="13.5">
      <c r="F333" s="7"/>
      <c r="G333" s="7"/>
      <c r="H333" s="7"/>
      <c r="I333" s="7"/>
      <c r="J333" s="7"/>
      <c r="K333" s="7"/>
      <c r="L333" s="7"/>
    </row>
    <row r="334" spans="6:12" ht="13.5">
      <c r="F334" s="7"/>
      <c r="G334" s="7"/>
      <c r="H334" s="7"/>
      <c r="I334" s="7"/>
      <c r="J334" s="7"/>
      <c r="K334" s="7"/>
      <c r="L334" s="7"/>
    </row>
    <row r="335" spans="6:12" ht="13.5">
      <c r="F335" s="7"/>
      <c r="G335" s="7"/>
      <c r="H335" s="7"/>
      <c r="I335" s="7"/>
      <c r="J335" s="7"/>
      <c r="K335" s="7"/>
      <c r="L335" s="7"/>
    </row>
    <row r="336" spans="6:12" ht="13.5">
      <c r="F336" s="7"/>
      <c r="G336" s="7"/>
      <c r="H336" s="7"/>
      <c r="I336" s="7"/>
      <c r="J336" s="7"/>
      <c r="K336" s="7"/>
      <c r="L336" s="7"/>
    </row>
    <row r="337" spans="6:12" ht="13.5">
      <c r="F337" s="7"/>
      <c r="G337" s="7"/>
      <c r="H337" s="7"/>
      <c r="I337" s="7"/>
      <c r="J337" s="7"/>
      <c r="K337" s="7"/>
      <c r="L337" s="7"/>
    </row>
    <row r="338" spans="6:12" ht="13.5">
      <c r="F338" s="7"/>
      <c r="G338" s="7"/>
      <c r="H338" s="7"/>
      <c r="I338" s="7"/>
      <c r="J338" s="7"/>
      <c r="K338" s="7"/>
      <c r="L338" s="7"/>
    </row>
    <row r="339" spans="6:12" ht="13.5">
      <c r="F339" s="7"/>
      <c r="G339" s="7"/>
      <c r="H339" s="7"/>
      <c r="I339" s="7"/>
      <c r="J339" s="7"/>
      <c r="K339" s="7"/>
      <c r="L339" s="7"/>
    </row>
    <row r="340" spans="6:12" ht="13.5">
      <c r="F340" s="7"/>
      <c r="G340" s="7"/>
      <c r="H340" s="7"/>
      <c r="I340" s="7"/>
      <c r="J340" s="7"/>
      <c r="K340" s="7"/>
      <c r="L340" s="7"/>
    </row>
    <row r="341" spans="6:12" ht="13.5">
      <c r="F341" s="7"/>
      <c r="G341" s="7"/>
      <c r="H341" s="7"/>
      <c r="I341" s="7"/>
      <c r="J341" s="7"/>
      <c r="K341" s="7"/>
      <c r="L341" s="7"/>
    </row>
    <row r="342" spans="6:12" ht="13.5">
      <c r="F342" s="7"/>
      <c r="G342" s="7"/>
      <c r="H342" s="7"/>
      <c r="I342" s="7"/>
      <c r="J342" s="7"/>
      <c r="K342" s="7"/>
      <c r="L342" s="7"/>
    </row>
    <row r="343" spans="6:12" ht="13.5">
      <c r="F343" s="7"/>
      <c r="G343" s="7"/>
      <c r="H343" s="7"/>
      <c r="I343" s="7"/>
      <c r="J343" s="7"/>
      <c r="K343" s="7"/>
      <c r="L343" s="7"/>
    </row>
    <row r="344" spans="6:12" ht="13.5">
      <c r="F344" s="7"/>
      <c r="G344" s="7"/>
      <c r="H344" s="7"/>
      <c r="I344" s="7"/>
      <c r="J344" s="7"/>
      <c r="K344" s="7"/>
      <c r="L344" s="7"/>
    </row>
    <row r="345" spans="6:12" ht="13.5">
      <c r="F345" s="7"/>
      <c r="G345" s="7"/>
      <c r="H345" s="7"/>
      <c r="I345" s="7"/>
      <c r="J345" s="7"/>
      <c r="K345" s="7"/>
      <c r="L345" s="7"/>
    </row>
    <row r="346" spans="6:12" ht="13.5">
      <c r="F346" s="7"/>
      <c r="G346" s="7"/>
      <c r="H346" s="7"/>
      <c r="I346" s="7"/>
      <c r="J346" s="7"/>
      <c r="K346" s="7"/>
      <c r="L346" s="7"/>
    </row>
    <row r="347" spans="6:12" ht="13.5">
      <c r="F347" s="7"/>
      <c r="G347" s="7"/>
      <c r="H347" s="7"/>
      <c r="I347" s="7"/>
      <c r="J347" s="7"/>
      <c r="K347" s="7"/>
      <c r="L347" s="7"/>
    </row>
    <row r="348" spans="6:12" ht="13.5">
      <c r="F348" s="7"/>
      <c r="G348" s="7"/>
      <c r="H348" s="7"/>
      <c r="I348" s="7"/>
      <c r="J348" s="7"/>
      <c r="K348" s="7"/>
      <c r="L348" s="7"/>
    </row>
    <row r="349" spans="6:12" ht="13.5">
      <c r="F349" s="7"/>
      <c r="G349" s="7"/>
      <c r="H349" s="7"/>
      <c r="I349" s="7"/>
      <c r="J349" s="7"/>
      <c r="K349" s="7"/>
      <c r="L349" s="7"/>
    </row>
    <row r="350" spans="6:12" ht="13.5">
      <c r="F350" s="7"/>
      <c r="G350" s="7"/>
      <c r="H350" s="7"/>
      <c r="I350" s="7"/>
      <c r="J350" s="7"/>
      <c r="K350" s="7"/>
      <c r="L350" s="7"/>
    </row>
    <row r="351" spans="6:12" ht="13.5">
      <c r="F351" s="7"/>
      <c r="G351" s="7"/>
      <c r="H351" s="7"/>
      <c r="I351" s="7"/>
      <c r="J351" s="7"/>
      <c r="K351" s="7"/>
      <c r="L351" s="7"/>
    </row>
    <row r="352" spans="6:12" ht="13.5">
      <c r="F352" s="7"/>
      <c r="G352" s="7"/>
      <c r="H352" s="7"/>
      <c r="I352" s="7"/>
      <c r="J352" s="7"/>
      <c r="K352" s="7"/>
      <c r="L352" s="7"/>
    </row>
    <row r="353" spans="6:12" ht="13.5">
      <c r="F353" s="7"/>
      <c r="G353" s="7"/>
      <c r="H353" s="7"/>
      <c r="I353" s="7"/>
      <c r="J353" s="7"/>
      <c r="K353" s="7"/>
      <c r="L353" s="7"/>
    </row>
    <row r="354" spans="6:12" ht="13.5">
      <c r="F354" s="7"/>
      <c r="G354" s="7"/>
      <c r="H354" s="7"/>
      <c r="I354" s="7"/>
      <c r="J354" s="7"/>
      <c r="K354" s="7"/>
      <c r="L354" s="7"/>
    </row>
    <row r="355" spans="6:12" ht="13.5">
      <c r="F355" s="7"/>
      <c r="G355" s="7"/>
      <c r="H355" s="7"/>
      <c r="I355" s="7"/>
      <c r="J355" s="7"/>
      <c r="K355" s="7"/>
      <c r="L355" s="7"/>
    </row>
    <row r="356" spans="6:12" ht="13.5">
      <c r="F356" s="7"/>
      <c r="G356" s="7"/>
      <c r="H356" s="7"/>
      <c r="I356" s="7"/>
      <c r="J356" s="7"/>
      <c r="K356" s="7"/>
      <c r="L356" s="7"/>
    </row>
    <row r="357" spans="6:12" ht="13.5">
      <c r="F357" s="7"/>
      <c r="G357" s="7"/>
      <c r="H357" s="7"/>
      <c r="I357" s="7"/>
      <c r="J357" s="7"/>
      <c r="K357" s="7"/>
      <c r="L357" s="7"/>
    </row>
    <row r="358" spans="6:12" ht="13.5">
      <c r="F358" s="7"/>
      <c r="G358" s="7"/>
      <c r="H358" s="7"/>
      <c r="I358" s="7"/>
      <c r="J358" s="7"/>
      <c r="K358" s="7"/>
      <c r="L358" s="7"/>
    </row>
    <row r="359" spans="6:12" ht="13.5">
      <c r="F359" s="7"/>
      <c r="G359" s="7"/>
      <c r="H359" s="7"/>
      <c r="I359" s="7"/>
      <c r="J359" s="7"/>
      <c r="K359" s="7"/>
      <c r="L359" s="7"/>
    </row>
    <row r="360" spans="6:12" ht="13.5">
      <c r="F360" s="7"/>
      <c r="G360" s="7"/>
      <c r="H360" s="7"/>
      <c r="I360" s="7"/>
      <c r="J360" s="7"/>
      <c r="K360" s="7"/>
      <c r="L360" s="7"/>
    </row>
    <row r="361" spans="6:12" ht="13.5">
      <c r="F361" s="7"/>
      <c r="G361" s="7"/>
      <c r="H361" s="7"/>
      <c r="I361" s="7"/>
      <c r="J361" s="7"/>
      <c r="K361" s="7"/>
      <c r="L361" s="7"/>
    </row>
    <row r="362" spans="6:12" ht="13.5">
      <c r="F362" s="7"/>
      <c r="G362" s="7"/>
      <c r="H362" s="7"/>
      <c r="I362" s="7"/>
      <c r="J362" s="7"/>
      <c r="K362" s="7"/>
      <c r="L362" s="7"/>
    </row>
    <row r="363" spans="6:12" ht="13.5">
      <c r="F363" s="7"/>
      <c r="G363" s="7"/>
      <c r="H363" s="7"/>
      <c r="I363" s="7"/>
      <c r="J363" s="7"/>
      <c r="K363" s="7"/>
      <c r="L363" s="7"/>
    </row>
    <row r="364" spans="6:12" ht="13.5">
      <c r="F364" s="7"/>
      <c r="G364" s="7"/>
      <c r="H364" s="7"/>
      <c r="I364" s="7"/>
      <c r="J364" s="7"/>
      <c r="K364" s="7"/>
      <c r="L364" s="7"/>
    </row>
    <row r="365" spans="6:12" ht="13.5">
      <c r="F365" s="7"/>
      <c r="G365" s="7"/>
      <c r="H365" s="7"/>
      <c r="I365" s="7"/>
      <c r="J365" s="7"/>
      <c r="K365" s="7"/>
      <c r="L365" s="7"/>
    </row>
    <row r="366" spans="6:12" ht="13.5">
      <c r="F366" s="7"/>
      <c r="G366" s="7"/>
      <c r="H366" s="7"/>
      <c r="I366" s="7"/>
      <c r="J366" s="7"/>
      <c r="K366" s="7"/>
      <c r="L366" s="7"/>
    </row>
    <row r="367" spans="6:12" ht="13.5">
      <c r="F367" s="7"/>
      <c r="G367" s="7"/>
      <c r="H367" s="7"/>
      <c r="I367" s="7"/>
      <c r="J367" s="7"/>
      <c r="K367" s="7"/>
      <c r="L367" s="7"/>
    </row>
    <row r="368" spans="6:12" ht="13.5">
      <c r="F368" s="7"/>
      <c r="G368" s="7"/>
      <c r="H368" s="7"/>
      <c r="I368" s="7"/>
      <c r="J368" s="7"/>
      <c r="K368" s="7"/>
      <c r="L368" s="7"/>
    </row>
    <row r="369" spans="6:12" ht="13.5">
      <c r="F369" s="7"/>
      <c r="G369" s="7"/>
      <c r="H369" s="7"/>
      <c r="I369" s="7"/>
      <c r="J369" s="7"/>
      <c r="K369" s="7"/>
      <c r="L369" s="7"/>
    </row>
    <row r="370" spans="6:12" ht="13.5">
      <c r="F370" s="7"/>
      <c r="G370" s="7"/>
      <c r="H370" s="7"/>
      <c r="I370" s="7"/>
      <c r="J370" s="7"/>
      <c r="K370" s="7"/>
      <c r="L370" s="7"/>
    </row>
    <row r="371" spans="6:12" ht="13.5">
      <c r="F371" s="7"/>
      <c r="G371" s="7"/>
      <c r="H371" s="7"/>
      <c r="I371" s="7"/>
      <c r="J371" s="7"/>
      <c r="K371" s="7"/>
      <c r="L371" s="7"/>
    </row>
    <row r="372" spans="6:12" ht="13.5">
      <c r="F372" s="7"/>
      <c r="G372" s="7"/>
      <c r="H372" s="7"/>
      <c r="I372" s="7"/>
      <c r="J372" s="7"/>
      <c r="K372" s="7"/>
      <c r="L372" s="7"/>
    </row>
    <row r="373" spans="6:12" ht="13.5">
      <c r="F373" s="7"/>
      <c r="G373" s="7"/>
      <c r="H373" s="7"/>
      <c r="I373" s="7"/>
      <c r="J373" s="7"/>
      <c r="K373" s="7"/>
      <c r="L373" s="7"/>
    </row>
    <row r="374" spans="6:12" ht="13.5">
      <c r="F374" s="7"/>
      <c r="G374" s="7"/>
      <c r="H374" s="7"/>
      <c r="I374" s="7"/>
      <c r="J374" s="7"/>
      <c r="K374" s="7"/>
      <c r="L374" s="7"/>
    </row>
    <row r="375" spans="6:12" ht="13.5">
      <c r="F375" s="7"/>
      <c r="G375" s="7"/>
      <c r="H375" s="7"/>
      <c r="I375" s="7"/>
      <c r="J375" s="7"/>
      <c r="K375" s="7"/>
      <c r="L375" s="7"/>
    </row>
    <row r="376" spans="6:12" ht="13.5">
      <c r="F376" s="7"/>
      <c r="G376" s="7"/>
      <c r="H376" s="7"/>
      <c r="I376" s="7"/>
      <c r="J376" s="7"/>
      <c r="K376" s="7"/>
      <c r="L376" s="7"/>
    </row>
    <row r="377" spans="6:12" ht="13.5">
      <c r="F377" s="7"/>
      <c r="G377" s="7"/>
      <c r="H377" s="7"/>
      <c r="I377" s="7"/>
      <c r="J377" s="7"/>
      <c r="K377" s="7"/>
      <c r="L377" s="7"/>
    </row>
    <row r="378" spans="6:12" ht="13.5">
      <c r="F378" s="7"/>
      <c r="G378" s="7"/>
      <c r="H378" s="7"/>
      <c r="I378" s="7"/>
      <c r="J378" s="7"/>
      <c r="K378" s="7"/>
      <c r="L378" s="7"/>
    </row>
    <row r="379" spans="6:12" ht="13.5">
      <c r="F379" s="7"/>
      <c r="G379" s="7"/>
      <c r="H379" s="7"/>
      <c r="I379" s="7"/>
      <c r="J379" s="7"/>
      <c r="K379" s="7"/>
      <c r="L379" s="7"/>
    </row>
    <row r="380" spans="6:12" ht="13.5">
      <c r="F380" s="7"/>
      <c r="G380" s="7"/>
      <c r="H380" s="7"/>
      <c r="I380" s="7"/>
      <c r="J380" s="7"/>
      <c r="K380" s="7"/>
      <c r="L380" s="7"/>
    </row>
    <row r="381" spans="6:12" ht="13.5">
      <c r="F381" s="7"/>
      <c r="G381" s="7"/>
      <c r="H381" s="7"/>
      <c r="I381" s="7"/>
      <c r="J381" s="7"/>
      <c r="K381" s="7"/>
      <c r="L381" s="7"/>
    </row>
    <row r="382" spans="6:12" ht="13.5">
      <c r="F382" s="7"/>
      <c r="G382" s="7"/>
      <c r="H382" s="7"/>
      <c r="I382" s="7"/>
      <c r="J382" s="7"/>
      <c r="K382" s="7"/>
      <c r="L382" s="7"/>
    </row>
    <row r="383" spans="6:12" ht="13.5">
      <c r="F383" s="7"/>
      <c r="G383" s="7"/>
      <c r="H383" s="7"/>
      <c r="I383" s="7"/>
      <c r="J383" s="7"/>
      <c r="K383" s="7"/>
      <c r="L383" s="7"/>
    </row>
    <row r="384" spans="6:12" ht="13.5">
      <c r="F384" s="7"/>
      <c r="G384" s="7"/>
      <c r="H384" s="7"/>
      <c r="I384" s="7"/>
      <c r="J384" s="7"/>
      <c r="K384" s="7"/>
      <c r="L384" s="7"/>
    </row>
    <row r="385" spans="6:12" ht="13.5">
      <c r="F385" s="7"/>
      <c r="G385" s="7"/>
      <c r="H385" s="7"/>
      <c r="I385" s="7"/>
      <c r="J385" s="7"/>
      <c r="K385" s="7"/>
      <c r="L385" s="7"/>
    </row>
    <row r="386" spans="6:12" ht="13.5">
      <c r="F386" s="7"/>
      <c r="G386" s="7"/>
      <c r="H386" s="7"/>
      <c r="I386" s="7"/>
      <c r="J386" s="7"/>
      <c r="K386" s="7"/>
      <c r="L386" s="7"/>
    </row>
    <row r="387" spans="6:12" ht="13.5">
      <c r="F387" s="7"/>
      <c r="G387" s="7"/>
      <c r="H387" s="7"/>
      <c r="I387" s="7"/>
      <c r="J387" s="7"/>
      <c r="K387" s="7"/>
      <c r="L387" s="7"/>
    </row>
    <row r="388" spans="6:12" ht="13.5">
      <c r="F388" s="7"/>
      <c r="G388" s="7"/>
      <c r="H388" s="7"/>
      <c r="I388" s="7"/>
      <c r="J388" s="7"/>
      <c r="K388" s="7"/>
      <c r="L388" s="7"/>
    </row>
    <row r="389" spans="6:12" ht="13.5">
      <c r="F389" s="7"/>
      <c r="G389" s="7"/>
      <c r="H389" s="7"/>
      <c r="I389" s="7"/>
      <c r="J389" s="7"/>
      <c r="K389" s="7"/>
      <c r="L389" s="7"/>
    </row>
    <row r="390" spans="6:12" ht="13.5">
      <c r="F390" s="7"/>
      <c r="G390" s="7"/>
      <c r="H390" s="7"/>
      <c r="I390" s="7"/>
      <c r="J390" s="7"/>
      <c r="K390" s="7"/>
      <c r="L390" s="7"/>
    </row>
    <row r="391" spans="6:12" ht="13.5">
      <c r="F391" s="7"/>
      <c r="G391" s="7"/>
      <c r="H391" s="7"/>
      <c r="I391" s="7"/>
      <c r="J391" s="7"/>
      <c r="K391" s="7"/>
      <c r="L391" s="7"/>
    </row>
    <row r="392" spans="6:12" ht="13.5">
      <c r="F392" s="7"/>
      <c r="G392" s="7"/>
      <c r="H392" s="7"/>
      <c r="I392" s="7"/>
      <c r="J392" s="7"/>
      <c r="K392" s="7"/>
      <c r="L392" s="7"/>
    </row>
    <row r="393" spans="6:12" ht="13.5">
      <c r="F393" s="7"/>
      <c r="G393" s="7"/>
      <c r="H393" s="7"/>
      <c r="I393" s="7"/>
      <c r="J393" s="7"/>
      <c r="K393" s="7"/>
      <c r="L393" s="7"/>
    </row>
    <row r="394" spans="6:12" ht="13.5">
      <c r="F394" s="7"/>
      <c r="G394" s="7"/>
      <c r="H394" s="7"/>
      <c r="I394" s="7"/>
      <c r="J394" s="7"/>
      <c r="K394" s="7"/>
      <c r="L394" s="7"/>
    </row>
    <row r="395" spans="6:12" ht="13.5">
      <c r="F395" s="7"/>
      <c r="G395" s="7"/>
      <c r="H395" s="7"/>
      <c r="I395" s="7"/>
      <c r="J395" s="7"/>
      <c r="K395" s="7"/>
      <c r="L395" s="7"/>
    </row>
    <row r="396" spans="6:12" ht="13.5">
      <c r="F396" s="7"/>
      <c r="G396" s="7"/>
      <c r="H396" s="7"/>
      <c r="I396" s="7"/>
      <c r="J396" s="7"/>
      <c r="K396" s="7"/>
      <c r="L396" s="7"/>
    </row>
    <row r="397" spans="6:12" ht="13.5">
      <c r="F397" s="7"/>
      <c r="G397" s="7"/>
      <c r="H397" s="7"/>
      <c r="I397" s="7"/>
      <c r="J397" s="7"/>
      <c r="K397" s="7"/>
      <c r="L397" s="7"/>
    </row>
    <row r="398" spans="6:12" ht="13.5">
      <c r="F398" s="7"/>
      <c r="G398" s="7"/>
      <c r="H398" s="7"/>
      <c r="I398" s="7"/>
      <c r="J398" s="7"/>
      <c r="K398" s="7"/>
      <c r="L398" s="7"/>
    </row>
    <row r="399" spans="6:12" ht="13.5">
      <c r="F399" s="7"/>
      <c r="G399" s="7"/>
      <c r="H399" s="7"/>
      <c r="I399" s="7"/>
      <c r="J399" s="7"/>
      <c r="K399" s="7"/>
      <c r="L399" s="7"/>
    </row>
    <row r="400" spans="6:12" ht="13.5">
      <c r="F400" s="7"/>
      <c r="G400" s="7"/>
      <c r="H400" s="7"/>
      <c r="I400" s="7"/>
      <c r="J400" s="7"/>
      <c r="K400" s="7"/>
      <c r="L400" s="7"/>
    </row>
    <row r="401" spans="6:12" ht="13.5">
      <c r="F401" s="7"/>
      <c r="G401" s="7"/>
      <c r="H401" s="7"/>
      <c r="I401" s="7"/>
      <c r="J401" s="7"/>
      <c r="K401" s="7"/>
      <c r="L401" s="7"/>
    </row>
    <row r="402" spans="6:12" ht="13.5">
      <c r="F402" s="7"/>
      <c r="G402" s="7"/>
      <c r="H402" s="7"/>
      <c r="I402" s="7"/>
      <c r="J402" s="7"/>
      <c r="K402" s="7"/>
      <c r="L402" s="7"/>
    </row>
    <row r="403" spans="6:12" ht="13.5">
      <c r="F403" s="7"/>
      <c r="G403" s="7"/>
      <c r="H403" s="7"/>
      <c r="I403" s="7"/>
      <c r="J403" s="7"/>
      <c r="K403" s="7"/>
      <c r="L403" s="7"/>
    </row>
    <row r="404" spans="6:12" ht="13.5">
      <c r="F404" s="7"/>
      <c r="G404" s="7"/>
      <c r="H404" s="7"/>
      <c r="I404" s="7"/>
      <c r="J404" s="7"/>
      <c r="K404" s="7"/>
      <c r="L404" s="7"/>
    </row>
    <row r="405" spans="6:12" ht="13.5">
      <c r="F405" s="7"/>
      <c r="G405" s="7"/>
      <c r="H405" s="7"/>
      <c r="I405" s="7"/>
      <c r="J405" s="7"/>
      <c r="K405" s="7"/>
      <c r="L405" s="7"/>
    </row>
    <row r="406" spans="6:12" ht="13.5">
      <c r="F406" s="7"/>
      <c r="G406" s="7"/>
      <c r="H406" s="7"/>
      <c r="I406" s="7"/>
      <c r="J406" s="7"/>
      <c r="K406" s="7"/>
      <c r="L406" s="7"/>
    </row>
    <row r="407" spans="6:12" ht="13.5">
      <c r="F407" s="7"/>
      <c r="G407" s="7"/>
      <c r="H407" s="7"/>
      <c r="I407" s="7"/>
      <c r="J407" s="7"/>
      <c r="K407" s="7"/>
      <c r="L407" s="7"/>
    </row>
    <row r="408" spans="6:12" ht="13.5">
      <c r="F408" s="7"/>
      <c r="G408" s="7"/>
      <c r="H408" s="7"/>
      <c r="I408" s="7"/>
      <c r="J408" s="7"/>
      <c r="K408" s="7"/>
      <c r="L408" s="7"/>
    </row>
    <row r="409" spans="6:12" ht="13.5">
      <c r="F409" s="7"/>
      <c r="G409" s="7"/>
      <c r="H409" s="7"/>
      <c r="I409" s="7"/>
      <c r="J409" s="7"/>
      <c r="K409" s="7"/>
      <c r="L409" s="7"/>
    </row>
    <row r="410" spans="6:12" ht="13.5">
      <c r="F410" s="7"/>
      <c r="G410" s="7"/>
      <c r="H410" s="7"/>
      <c r="I410" s="7"/>
      <c r="J410" s="7"/>
      <c r="K410" s="7"/>
      <c r="L410" s="7"/>
    </row>
    <row r="411" spans="6:12" ht="13.5">
      <c r="F411" s="7"/>
      <c r="G411" s="7"/>
      <c r="H411" s="7"/>
      <c r="I411" s="7"/>
      <c r="J411" s="7"/>
      <c r="K411" s="7"/>
      <c r="L411" s="7"/>
    </row>
    <row r="412" spans="6:12" ht="13.5">
      <c r="F412" s="7"/>
      <c r="G412" s="7"/>
      <c r="H412" s="7"/>
      <c r="I412" s="7"/>
      <c r="J412" s="7"/>
      <c r="K412" s="7"/>
      <c r="L412" s="7"/>
    </row>
    <row r="413" spans="6:12" ht="13.5">
      <c r="F413" s="7"/>
      <c r="G413" s="7"/>
      <c r="H413" s="7"/>
      <c r="I413" s="7"/>
      <c r="J413" s="7"/>
      <c r="K413" s="7"/>
      <c r="L413" s="7"/>
    </row>
    <row r="414" spans="6:12" ht="13.5">
      <c r="F414" s="7"/>
      <c r="G414" s="7"/>
      <c r="H414" s="7"/>
      <c r="I414" s="7"/>
      <c r="J414" s="7"/>
      <c r="K414" s="7"/>
      <c r="L414" s="7"/>
    </row>
    <row r="415" spans="6:12" ht="13.5">
      <c r="F415" s="7"/>
      <c r="G415" s="7"/>
      <c r="H415" s="7"/>
      <c r="I415" s="7"/>
      <c r="J415" s="7"/>
      <c r="K415" s="7"/>
      <c r="L415" s="7"/>
    </row>
    <row r="416" spans="6:12" ht="13.5">
      <c r="F416" s="7"/>
      <c r="G416" s="7"/>
      <c r="H416" s="7"/>
      <c r="I416" s="7"/>
      <c r="J416" s="7"/>
      <c r="K416" s="7"/>
      <c r="L416" s="7"/>
    </row>
    <row r="417" spans="6:12" ht="13.5">
      <c r="F417" s="7"/>
      <c r="G417" s="7"/>
      <c r="H417" s="7"/>
      <c r="I417" s="7"/>
      <c r="J417" s="7"/>
      <c r="K417" s="7"/>
      <c r="L417" s="7"/>
    </row>
    <row r="418" spans="6:12" ht="13.5">
      <c r="F418" s="7"/>
      <c r="G418" s="7"/>
      <c r="H418" s="7"/>
      <c r="I418" s="7"/>
      <c r="J418" s="7"/>
      <c r="K418" s="7"/>
      <c r="L418" s="7"/>
    </row>
    <row r="419" spans="6:12" ht="13.5">
      <c r="F419" s="7"/>
      <c r="G419" s="7"/>
      <c r="H419" s="7"/>
      <c r="I419" s="7"/>
      <c r="J419" s="7"/>
      <c r="K419" s="7"/>
      <c r="L419" s="7"/>
    </row>
    <row r="420" spans="6:12" ht="13.5">
      <c r="F420" s="7"/>
      <c r="G420" s="7"/>
      <c r="H420" s="7"/>
      <c r="I420" s="7"/>
      <c r="J420" s="7"/>
      <c r="K420" s="7"/>
      <c r="L420" s="7"/>
    </row>
    <row r="421" spans="6:12" ht="13.5">
      <c r="F421" s="7"/>
      <c r="G421" s="7"/>
      <c r="H421" s="7"/>
      <c r="I421" s="7"/>
      <c r="J421" s="7"/>
      <c r="K421" s="7"/>
      <c r="L421" s="7"/>
    </row>
    <row r="422" spans="6:12" ht="13.5">
      <c r="F422" s="7"/>
      <c r="G422" s="7"/>
      <c r="H422" s="7"/>
      <c r="I422" s="7"/>
      <c r="J422" s="7"/>
      <c r="K422" s="7"/>
      <c r="L422" s="7"/>
    </row>
    <row r="423" spans="6:12" ht="13.5">
      <c r="F423" s="7"/>
      <c r="G423" s="7"/>
      <c r="H423" s="7"/>
      <c r="I423" s="7"/>
      <c r="J423" s="7"/>
      <c r="K423" s="7"/>
      <c r="L423" s="7"/>
    </row>
    <row r="424" spans="6:12" ht="13.5">
      <c r="F424" s="7"/>
      <c r="G424" s="7"/>
      <c r="H424" s="7"/>
      <c r="I424" s="7"/>
      <c r="J424" s="7"/>
      <c r="K424" s="7"/>
      <c r="L424" s="7"/>
    </row>
    <row r="425" spans="6:12" ht="13.5">
      <c r="F425" s="7"/>
      <c r="G425" s="7"/>
      <c r="H425" s="7"/>
      <c r="I425" s="7"/>
      <c r="J425" s="7"/>
      <c r="K425" s="7"/>
      <c r="L425" s="7"/>
    </row>
    <row r="426" spans="6:12" ht="13.5">
      <c r="F426" s="7"/>
      <c r="G426" s="7"/>
      <c r="H426" s="7"/>
      <c r="I426" s="7"/>
      <c r="J426" s="7"/>
      <c r="K426" s="7"/>
      <c r="L426" s="7"/>
    </row>
    <row r="427" spans="6:12" ht="13.5">
      <c r="F427" s="7"/>
      <c r="G427" s="7"/>
      <c r="H427" s="7"/>
      <c r="I427" s="7"/>
      <c r="J427" s="7"/>
      <c r="K427" s="7"/>
      <c r="L427" s="7"/>
    </row>
    <row r="428" spans="6:12" ht="13.5">
      <c r="F428" s="7"/>
      <c r="G428" s="7"/>
      <c r="H428" s="7"/>
      <c r="I428" s="7"/>
      <c r="J428" s="7"/>
      <c r="K428" s="7"/>
      <c r="L428" s="7"/>
    </row>
    <row r="429" spans="6:12" ht="13.5">
      <c r="F429" s="7"/>
      <c r="G429" s="7"/>
      <c r="H429" s="7"/>
      <c r="I429" s="7"/>
      <c r="J429" s="7"/>
      <c r="K429" s="7"/>
      <c r="L429" s="7"/>
    </row>
    <row r="430" spans="6:12" ht="13.5">
      <c r="F430" s="7"/>
      <c r="G430" s="7"/>
      <c r="H430" s="7"/>
      <c r="I430" s="7"/>
      <c r="J430" s="7"/>
      <c r="K430" s="7"/>
      <c r="L430" s="7"/>
    </row>
    <row r="431" spans="6:12" ht="13.5">
      <c r="F431" s="7"/>
      <c r="G431" s="7"/>
      <c r="H431" s="7"/>
      <c r="I431" s="7"/>
      <c r="J431" s="7"/>
      <c r="K431" s="7"/>
      <c r="L431" s="7"/>
    </row>
    <row r="432" spans="6:12" ht="13.5">
      <c r="F432" s="7"/>
      <c r="G432" s="7"/>
      <c r="H432" s="7"/>
      <c r="I432" s="7"/>
      <c r="J432" s="7"/>
      <c r="K432" s="7"/>
      <c r="L432" s="7"/>
    </row>
    <row r="433" spans="6:12" ht="13.5">
      <c r="F433" s="7"/>
      <c r="G433" s="7"/>
      <c r="H433" s="7"/>
      <c r="I433" s="7"/>
      <c r="J433" s="7"/>
      <c r="K433" s="7"/>
      <c r="L433" s="7"/>
    </row>
    <row r="434" spans="6:12" ht="13.5">
      <c r="F434" s="7"/>
      <c r="G434" s="7"/>
      <c r="H434" s="7"/>
      <c r="I434" s="7"/>
      <c r="J434" s="7"/>
      <c r="K434" s="7"/>
      <c r="L434" s="7"/>
    </row>
    <row r="435" spans="6:12" ht="13.5">
      <c r="F435" s="7"/>
      <c r="G435" s="7"/>
      <c r="H435" s="7"/>
      <c r="I435" s="7"/>
      <c r="J435" s="7"/>
      <c r="K435" s="7"/>
      <c r="L435" s="7"/>
    </row>
    <row r="436" spans="6:12" ht="13.5">
      <c r="F436" s="7"/>
      <c r="G436" s="7"/>
      <c r="H436" s="7"/>
      <c r="I436" s="7"/>
      <c r="J436" s="7"/>
      <c r="K436" s="7"/>
      <c r="L436" s="7"/>
    </row>
    <row r="437" spans="6:12" ht="13.5">
      <c r="F437" s="7"/>
      <c r="G437" s="7"/>
      <c r="H437" s="7"/>
      <c r="I437" s="7"/>
      <c r="J437" s="7"/>
      <c r="K437" s="7"/>
      <c r="L437" s="7"/>
    </row>
    <row r="438" spans="6:12" ht="13.5">
      <c r="F438" s="7"/>
      <c r="G438" s="7"/>
      <c r="H438" s="7"/>
      <c r="I438" s="7"/>
      <c r="J438" s="7"/>
      <c r="K438" s="7"/>
      <c r="L438" s="7"/>
    </row>
    <row r="439" spans="6:12" ht="13.5">
      <c r="F439" s="7"/>
      <c r="G439" s="7"/>
      <c r="H439" s="7"/>
      <c r="I439" s="7"/>
      <c r="J439" s="7"/>
      <c r="K439" s="7"/>
      <c r="L439" s="7"/>
    </row>
    <row r="440" spans="6:12" ht="13.5">
      <c r="F440" s="7"/>
      <c r="G440" s="7"/>
      <c r="H440" s="7"/>
      <c r="I440" s="7"/>
      <c r="J440" s="7"/>
      <c r="K440" s="7"/>
      <c r="L440" s="7"/>
    </row>
    <row r="441" spans="6:12" ht="13.5">
      <c r="F441" s="7"/>
      <c r="G441" s="7"/>
      <c r="H441" s="7"/>
      <c r="I441" s="7"/>
      <c r="J441" s="7"/>
      <c r="K441" s="7"/>
      <c r="L441" s="7"/>
    </row>
    <row r="442" spans="6:12" ht="13.5">
      <c r="F442" s="7"/>
      <c r="G442" s="7"/>
      <c r="H442" s="7"/>
      <c r="I442" s="7"/>
      <c r="J442" s="7"/>
      <c r="K442" s="7"/>
      <c r="L442" s="7"/>
    </row>
    <row r="443" spans="6:12" ht="13.5">
      <c r="F443" s="7"/>
      <c r="G443" s="7"/>
      <c r="H443" s="7"/>
      <c r="I443" s="7"/>
      <c r="J443" s="7"/>
      <c r="K443" s="7"/>
      <c r="L443" s="7"/>
    </row>
    <row r="444" spans="6:12" ht="13.5">
      <c r="F444" s="7"/>
      <c r="G444" s="7"/>
      <c r="H444" s="7"/>
      <c r="I444" s="7"/>
      <c r="J444" s="7"/>
      <c r="K444" s="7"/>
      <c r="L444" s="7"/>
    </row>
    <row r="445" spans="6:12" ht="13.5">
      <c r="F445" s="7"/>
      <c r="G445" s="7"/>
      <c r="H445" s="7"/>
      <c r="I445" s="7"/>
      <c r="J445" s="7"/>
      <c r="K445" s="7"/>
      <c r="L445" s="7"/>
    </row>
    <row r="446" spans="6:12" ht="13.5">
      <c r="F446" s="7"/>
      <c r="G446" s="7"/>
      <c r="H446" s="7"/>
      <c r="I446" s="7"/>
      <c r="J446" s="7"/>
      <c r="K446" s="7"/>
      <c r="L446" s="7"/>
    </row>
    <row r="447" spans="6:12" ht="13.5">
      <c r="F447" s="7"/>
      <c r="G447" s="7"/>
      <c r="H447" s="7"/>
      <c r="I447" s="7"/>
      <c r="J447" s="7"/>
      <c r="K447" s="7"/>
      <c r="L447" s="7"/>
    </row>
    <row r="448" spans="6:12" ht="13.5">
      <c r="F448" s="7"/>
      <c r="G448" s="7"/>
      <c r="H448" s="7"/>
      <c r="I448" s="7"/>
      <c r="J448" s="7"/>
      <c r="K448" s="7"/>
      <c r="L448" s="7"/>
    </row>
    <row r="449" spans="6:12" ht="13.5">
      <c r="F449" s="7"/>
      <c r="G449" s="7"/>
      <c r="H449" s="7"/>
      <c r="I449" s="7"/>
      <c r="J449" s="7"/>
      <c r="K449" s="7"/>
      <c r="L449" s="7"/>
    </row>
    <row r="450" spans="6:12" ht="13.5">
      <c r="F450" s="7"/>
      <c r="G450" s="7"/>
      <c r="H450" s="7"/>
      <c r="I450" s="7"/>
      <c r="J450" s="7"/>
      <c r="K450" s="7"/>
      <c r="L450" s="7"/>
    </row>
    <row r="451" spans="6:12" ht="13.5">
      <c r="F451" s="7"/>
      <c r="G451" s="7"/>
      <c r="H451" s="7"/>
      <c r="I451" s="7"/>
      <c r="J451" s="7"/>
      <c r="K451" s="7"/>
      <c r="L451" s="7"/>
    </row>
    <row r="452" spans="6:12" ht="13.5">
      <c r="F452" s="7"/>
      <c r="G452" s="7"/>
      <c r="H452" s="7"/>
      <c r="I452" s="7"/>
      <c r="J452" s="7"/>
      <c r="K452" s="7"/>
      <c r="L452" s="7"/>
    </row>
    <row r="453" spans="6:12" ht="13.5">
      <c r="F453" s="7"/>
      <c r="G453" s="7"/>
      <c r="H453" s="7"/>
      <c r="I453" s="7"/>
      <c r="J453" s="7"/>
      <c r="K453" s="7"/>
      <c r="L453" s="7"/>
    </row>
    <row r="454" spans="6:12" ht="13.5">
      <c r="F454" s="7"/>
      <c r="G454" s="7"/>
      <c r="H454" s="7"/>
      <c r="I454" s="7"/>
      <c r="J454" s="7"/>
      <c r="K454" s="7"/>
      <c r="L454" s="7"/>
    </row>
    <row r="455" spans="6:12" ht="13.5">
      <c r="F455" s="7"/>
      <c r="G455" s="7"/>
      <c r="H455" s="7"/>
      <c r="I455" s="7"/>
      <c r="J455" s="7"/>
      <c r="K455" s="7"/>
      <c r="L455" s="7"/>
    </row>
    <row r="456" spans="6:12" ht="13.5">
      <c r="F456" s="7"/>
      <c r="G456" s="7"/>
      <c r="H456" s="7"/>
      <c r="I456" s="7"/>
      <c r="J456" s="7"/>
      <c r="K456" s="7"/>
      <c r="L456" s="7"/>
    </row>
    <row r="457" spans="6:12" ht="13.5">
      <c r="F457" s="7"/>
      <c r="G457" s="7"/>
      <c r="H457" s="7"/>
      <c r="I457" s="7"/>
      <c r="J457" s="7"/>
      <c r="K457" s="7"/>
      <c r="L457" s="7"/>
    </row>
    <row r="458" spans="6:12" ht="13.5">
      <c r="F458" s="7"/>
      <c r="G458" s="7"/>
      <c r="H458" s="7"/>
      <c r="I458" s="7"/>
      <c r="J458" s="7"/>
      <c r="K458" s="7"/>
      <c r="L458" s="7"/>
    </row>
    <row r="459" spans="6:12" ht="13.5">
      <c r="F459" s="7"/>
      <c r="G459" s="7"/>
      <c r="H459" s="7"/>
      <c r="I459" s="7"/>
      <c r="J459" s="7"/>
      <c r="K459" s="7"/>
      <c r="L459" s="7"/>
    </row>
    <row r="460" spans="6:12" ht="13.5">
      <c r="F460" s="7"/>
      <c r="G460" s="7"/>
      <c r="H460" s="7"/>
      <c r="I460" s="7"/>
      <c r="J460" s="7"/>
      <c r="K460" s="7"/>
      <c r="L460" s="7"/>
    </row>
    <row r="461" spans="6:12" ht="13.5">
      <c r="F461" s="7"/>
      <c r="G461" s="7"/>
      <c r="H461" s="7"/>
      <c r="I461" s="7"/>
      <c r="J461" s="7"/>
      <c r="K461" s="7"/>
      <c r="L461" s="7"/>
    </row>
    <row r="462" spans="6:12" ht="13.5">
      <c r="F462" s="7"/>
      <c r="G462" s="7"/>
      <c r="H462" s="7"/>
      <c r="I462" s="7"/>
      <c r="J462" s="7"/>
      <c r="K462" s="7"/>
      <c r="L462" s="7"/>
    </row>
    <row r="463" spans="6:12" ht="13.5">
      <c r="F463" s="7"/>
      <c r="G463" s="7"/>
      <c r="H463" s="7"/>
      <c r="I463" s="7"/>
      <c r="J463" s="7"/>
      <c r="K463" s="7"/>
      <c r="L463" s="7"/>
    </row>
    <row r="464" spans="6:12" ht="13.5">
      <c r="F464" s="7"/>
      <c r="G464" s="7"/>
      <c r="H464" s="7"/>
      <c r="I464" s="7"/>
      <c r="J464" s="7"/>
      <c r="K464" s="7"/>
      <c r="L464" s="7"/>
    </row>
    <row r="465" spans="6:12" ht="13.5">
      <c r="F465" s="7"/>
      <c r="G465" s="7"/>
      <c r="H465" s="7"/>
      <c r="I465" s="7"/>
      <c r="J465" s="7"/>
      <c r="K465" s="7"/>
      <c r="L465" s="7"/>
    </row>
    <row r="466" spans="6:12" ht="13.5">
      <c r="F466" s="7"/>
      <c r="G466" s="7"/>
      <c r="H466" s="7"/>
      <c r="I466" s="7"/>
      <c r="J466" s="7"/>
      <c r="K466" s="7"/>
      <c r="L466" s="7"/>
    </row>
    <row r="467" spans="6:12" ht="13.5">
      <c r="F467" s="7"/>
      <c r="G467" s="7"/>
      <c r="H467" s="7"/>
      <c r="I467" s="7"/>
      <c r="J467" s="7"/>
      <c r="K467" s="7"/>
      <c r="L467" s="7"/>
    </row>
    <row r="468" spans="6:12" ht="13.5">
      <c r="F468" s="7"/>
      <c r="G468" s="7"/>
      <c r="H468" s="7"/>
      <c r="I468" s="7"/>
      <c r="J468" s="7"/>
      <c r="K468" s="7"/>
      <c r="L468" s="7"/>
    </row>
    <row r="469" spans="6:12" ht="13.5">
      <c r="F469" s="7"/>
      <c r="G469" s="7"/>
      <c r="H469" s="7"/>
      <c r="I469" s="7"/>
      <c r="J469" s="7"/>
      <c r="K469" s="7"/>
      <c r="L469" s="7"/>
    </row>
    <row r="470" spans="6:12" ht="13.5">
      <c r="F470" s="7"/>
      <c r="G470" s="7"/>
      <c r="H470" s="7"/>
      <c r="I470" s="7"/>
      <c r="J470" s="7"/>
      <c r="K470" s="7"/>
      <c r="L470" s="7"/>
    </row>
    <row r="471" spans="6:12" ht="13.5">
      <c r="F471" s="7"/>
      <c r="G471" s="7"/>
      <c r="H471" s="7"/>
      <c r="I471" s="7"/>
      <c r="J471" s="7"/>
      <c r="K471" s="7"/>
      <c r="L471" s="7"/>
    </row>
    <row r="472" spans="6:12" ht="13.5">
      <c r="F472" s="7"/>
      <c r="G472" s="7"/>
      <c r="H472" s="7"/>
      <c r="I472" s="7"/>
      <c r="J472" s="7"/>
      <c r="K472" s="7"/>
      <c r="L472" s="7"/>
    </row>
    <row r="473" spans="6:12" ht="13.5">
      <c r="F473" s="7"/>
      <c r="G473" s="7"/>
      <c r="H473" s="7"/>
      <c r="I473" s="7"/>
      <c r="J473" s="7"/>
      <c r="K473" s="7"/>
      <c r="L473" s="7"/>
    </row>
    <row r="474" spans="6:12" ht="13.5">
      <c r="F474" s="7"/>
      <c r="G474" s="7"/>
      <c r="H474" s="7"/>
      <c r="I474" s="7"/>
      <c r="J474" s="7"/>
      <c r="K474" s="7"/>
      <c r="L474" s="7"/>
    </row>
    <row r="475" spans="6:12" ht="13.5">
      <c r="F475" s="7"/>
      <c r="G475" s="7"/>
      <c r="H475" s="7"/>
      <c r="I475" s="7"/>
      <c r="J475" s="7"/>
      <c r="K475" s="7"/>
      <c r="L475" s="7"/>
    </row>
    <row r="476" spans="6:12" ht="13.5">
      <c r="F476" s="7"/>
      <c r="G476" s="7"/>
      <c r="H476" s="7"/>
      <c r="I476" s="7"/>
      <c r="J476" s="7"/>
      <c r="K476" s="7"/>
      <c r="L476" s="7"/>
    </row>
    <row r="477" spans="6:12" ht="13.5">
      <c r="F477" s="7"/>
      <c r="G477" s="7"/>
      <c r="H477" s="7"/>
      <c r="I477" s="7"/>
      <c r="J477" s="7"/>
      <c r="K477" s="7"/>
      <c r="L477" s="7"/>
    </row>
    <row r="478" spans="6:12" ht="13.5">
      <c r="F478" s="7"/>
      <c r="G478" s="7"/>
      <c r="H478" s="7"/>
      <c r="I478" s="7"/>
      <c r="J478" s="7"/>
      <c r="K478" s="7"/>
      <c r="L478" s="7"/>
    </row>
    <row r="479" spans="6:12" ht="13.5">
      <c r="F479" s="7"/>
      <c r="G479" s="7"/>
      <c r="H479" s="7"/>
      <c r="I479" s="7"/>
      <c r="J479" s="7"/>
      <c r="K479" s="7"/>
      <c r="L479" s="7"/>
    </row>
    <row r="480" spans="6:12" ht="13.5">
      <c r="F480" s="7"/>
      <c r="G480" s="7"/>
      <c r="H480" s="7"/>
      <c r="I480" s="7"/>
      <c r="J480" s="7"/>
      <c r="K480" s="7"/>
      <c r="L480" s="7"/>
    </row>
    <row r="481" spans="6:12" ht="13.5">
      <c r="F481" s="7"/>
      <c r="G481" s="7"/>
      <c r="H481" s="7"/>
      <c r="I481" s="7"/>
      <c r="J481" s="7"/>
      <c r="K481" s="7"/>
      <c r="L481" s="7"/>
    </row>
    <row r="482" spans="6:12" ht="13.5">
      <c r="F482" s="7"/>
      <c r="G482" s="7"/>
      <c r="H482" s="7"/>
      <c r="I482" s="7"/>
      <c r="J482" s="7"/>
      <c r="K482" s="7"/>
      <c r="L482" s="7"/>
    </row>
    <row r="483" spans="6:12" ht="13.5">
      <c r="F483" s="7"/>
      <c r="G483" s="7"/>
      <c r="H483" s="7"/>
      <c r="I483" s="7"/>
      <c r="J483" s="7"/>
      <c r="K483" s="7"/>
      <c r="L483" s="7"/>
    </row>
    <row r="484" spans="6:12" ht="13.5">
      <c r="F484" s="7"/>
      <c r="G484" s="7"/>
      <c r="H484" s="7"/>
      <c r="I484" s="7"/>
      <c r="J484" s="7"/>
      <c r="K484" s="7"/>
      <c r="L484" s="7"/>
    </row>
    <row r="485" spans="6:12" ht="13.5">
      <c r="F485" s="7"/>
      <c r="G485" s="7"/>
      <c r="H485" s="7"/>
      <c r="I485" s="7"/>
      <c r="J485" s="7"/>
      <c r="K485" s="7"/>
      <c r="L485" s="7"/>
    </row>
    <row r="486" spans="6:12" ht="13.5">
      <c r="F486" s="7"/>
      <c r="G486" s="7"/>
      <c r="H486" s="7"/>
      <c r="I486" s="7"/>
      <c r="J486" s="7"/>
      <c r="K486" s="7"/>
      <c r="L486" s="7"/>
    </row>
    <row r="487" spans="6:12" ht="13.5">
      <c r="F487" s="7"/>
      <c r="G487" s="7"/>
      <c r="H487" s="7"/>
      <c r="I487" s="7"/>
      <c r="J487" s="7"/>
      <c r="K487" s="7"/>
      <c r="L487" s="7"/>
    </row>
    <row r="488" spans="6:12" ht="13.5">
      <c r="F488" s="7"/>
      <c r="G488" s="7"/>
      <c r="H488" s="7"/>
      <c r="I488" s="7"/>
      <c r="J488" s="7"/>
      <c r="K488" s="7"/>
      <c r="L488" s="7"/>
    </row>
    <row r="489" spans="6:12" ht="13.5">
      <c r="F489" s="7"/>
      <c r="G489" s="7"/>
      <c r="H489" s="7"/>
      <c r="I489" s="7"/>
      <c r="J489" s="7"/>
      <c r="K489" s="7"/>
      <c r="L489" s="7"/>
    </row>
    <row r="490" spans="6:12" ht="13.5">
      <c r="F490" s="7"/>
      <c r="G490" s="7"/>
      <c r="H490" s="7"/>
      <c r="I490" s="7"/>
      <c r="J490" s="7"/>
      <c r="K490" s="7"/>
      <c r="L490" s="7"/>
    </row>
    <row r="491" spans="6:12" ht="13.5">
      <c r="F491" s="7"/>
      <c r="G491" s="7"/>
      <c r="H491" s="7"/>
      <c r="I491" s="7"/>
      <c r="J491" s="7"/>
      <c r="K491" s="7"/>
      <c r="L491" s="7"/>
    </row>
    <row r="492" spans="6:12" ht="13.5">
      <c r="F492" s="7"/>
      <c r="G492" s="7"/>
      <c r="H492" s="7"/>
      <c r="I492" s="7"/>
      <c r="J492" s="7"/>
      <c r="K492" s="7"/>
      <c r="L492" s="7"/>
    </row>
    <row r="493" spans="6:12" ht="13.5">
      <c r="F493" s="7"/>
      <c r="G493" s="7"/>
      <c r="H493" s="7"/>
      <c r="I493" s="7"/>
      <c r="J493" s="7"/>
      <c r="K493" s="7"/>
      <c r="L493" s="7"/>
    </row>
    <row r="494" spans="6:12" ht="13.5">
      <c r="F494" s="7"/>
      <c r="G494" s="7"/>
      <c r="H494" s="7"/>
      <c r="I494" s="7"/>
      <c r="J494" s="7"/>
      <c r="K494" s="7"/>
      <c r="L494" s="7"/>
    </row>
    <row r="495" spans="6:12" ht="13.5">
      <c r="F495" s="7"/>
      <c r="G495" s="7"/>
      <c r="H495" s="7"/>
      <c r="I495" s="7"/>
      <c r="J495" s="7"/>
      <c r="K495" s="7"/>
      <c r="L495" s="7"/>
    </row>
    <row r="496" spans="6:12" ht="13.5">
      <c r="F496" s="7"/>
      <c r="G496" s="7"/>
      <c r="H496" s="7"/>
      <c r="I496" s="7"/>
      <c r="J496" s="7"/>
      <c r="K496" s="7"/>
      <c r="L496" s="7"/>
    </row>
    <row r="497" spans="6:12" ht="13.5">
      <c r="F497" s="7"/>
      <c r="G497" s="7"/>
      <c r="H497" s="7"/>
      <c r="I497" s="7"/>
      <c r="J497" s="7"/>
      <c r="K497" s="7"/>
      <c r="L497" s="7"/>
    </row>
    <row r="498" spans="6:12" ht="13.5">
      <c r="F498" s="7"/>
      <c r="G498" s="7"/>
      <c r="H498" s="7"/>
      <c r="I498" s="7"/>
      <c r="J498" s="7"/>
      <c r="K498" s="7"/>
      <c r="L498" s="7"/>
    </row>
    <row r="499" spans="6:12" ht="13.5">
      <c r="F499" s="7"/>
      <c r="G499" s="7"/>
      <c r="H499" s="7"/>
      <c r="I499" s="7"/>
      <c r="J499" s="7"/>
      <c r="K499" s="7"/>
      <c r="L499" s="7"/>
    </row>
    <row r="500" spans="6:12" ht="13.5">
      <c r="F500" s="7"/>
      <c r="G500" s="7"/>
      <c r="H500" s="7"/>
      <c r="I500" s="7"/>
      <c r="J500" s="7"/>
      <c r="K500" s="7"/>
      <c r="L500" s="7"/>
    </row>
    <row r="501" spans="6:12" ht="13.5">
      <c r="F501" s="7"/>
      <c r="G501" s="7"/>
      <c r="H501" s="7"/>
      <c r="I501" s="7"/>
      <c r="J501" s="7"/>
      <c r="K501" s="7"/>
      <c r="L501" s="7"/>
    </row>
    <row r="502" spans="6:12" ht="13.5">
      <c r="F502" s="7"/>
      <c r="G502" s="7"/>
      <c r="H502" s="7"/>
      <c r="I502" s="7"/>
      <c r="J502" s="7"/>
      <c r="K502" s="7"/>
      <c r="L502" s="7"/>
    </row>
    <row r="503" spans="6:12" ht="13.5">
      <c r="F503" s="7"/>
      <c r="G503" s="7"/>
      <c r="H503" s="7"/>
      <c r="I503" s="7"/>
      <c r="J503" s="7"/>
      <c r="K503" s="7"/>
      <c r="L503" s="7"/>
    </row>
    <row r="504" spans="6:12" ht="13.5">
      <c r="F504" s="7"/>
      <c r="G504" s="7"/>
      <c r="H504" s="7"/>
      <c r="I504" s="7"/>
      <c r="J504" s="7"/>
      <c r="K504" s="7"/>
      <c r="L504" s="7"/>
    </row>
    <row r="505" spans="6:12" ht="13.5">
      <c r="F505" s="7"/>
      <c r="G505" s="7"/>
      <c r="H505" s="7"/>
      <c r="I505" s="7"/>
      <c r="J505" s="7"/>
      <c r="K505" s="7"/>
      <c r="L505" s="7"/>
    </row>
    <row r="506" spans="6:12" ht="13.5">
      <c r="F506" s="7"/>
      <c r="G506" s="7"/>
      <c r="H506" s="7"/>
      <c r="I506" s="7"/>
      <c r="J506" s="7"/>
      <c r="K506" s="7"/>
      <c r="L506" s="7"/>
    </row>
    <row r="507" spans="6:12" ht="13.5">
      <c r="F507" s="7"/>
      <c r="G507" s="7"/>
      <c r="H507" s="7"/>
      <c r="I507" s="7"/>
      <c r="J507" s="7"/>
      <c r="K507" s="7"/>
      <c r="L507" s="7"/>
    </row>
    <row r="508" spans="6:12" ht="13.5">
      <c r="F508" s="7"/>
      <c r="G508" s="7"/>
      <c r="H508" s="7"/>
      <c r="I508" s="7"/>
      <c r="J508" s="7"/>
      <c r="K508" s="7"/>
      <c r="L508" s="7"/>
    </row>
    <row r="509" spans="6:12" ht="13.5">
      <c r="F509" s="7"/>
      <c r="G509" s="7"/>
      <c r="H509" s="7"/>
      <c r="I509" s="7"/>
      <c r="J509" s="7"/>
      <c r="K509" s="7"/>
      <c r="L509" s="7"/>
    </row>
    <row r="510" spans="6:12" ht="13.5">
      <c r="F510" s="7"/>
      <c r="G510" s="7"/>
      <c r="H510" s="7"/>
      <c r="I510" s="7"/>
      <c r="J510" s="7"/>
      <c r="K510" s="7"/>
      <c r="L510" s="7"/>
    </row>
    <row r="511" spans="6:12" ht="13.5">
      <c r="F511" s="7"/>
      <c r="G511" s="7"/>
      <c r="H511" s="7"/>
      <c r="I511" s="7"/>
      <c r="J511" s="7"/>
      <c r="K511" s="7"/>
      <c r="L511" s="7"/>
    </row>
    <row r="512" spans="6:12" ht="13.5">
      <c r="F512" s="7"/>
      <c r="G512" s="7"/>
      <c r="H512" s="7"/>
      <c r="I512" s="7"/>
      <c r="J512" s="7"/>
      <c r="K512" s="7"/>
      <c r="L512" s="7"/>
    </row>
    <row r="513" spans="6:12" ht="13.5">
      <c r="F513" s="7"/>
      <c r="G513" s="7"/>
      <c r="H513" s="7"/>
      <c r="I513" s="7"/>
      <c r="J513" s="7"/>
      <c r="K513" s="7"/>
      <c r="L513" s="7"/>
    </row>
    <row r="514" spans="6:12" ht="13.5">
      <c r="F514" s="7"/>
      <c r="G514" s="7"/>
      <c r="H514" s="7"/>
      <c r="I514" s="7"/>
      <c r="J514" s="7"/>
      <c r="K514" s="7"/>
      <c r="L514" s="7"/>
    </row>
    <row r="515" spans="6:12" ht="13.5">
      <c r="F515" s="7"/>
      <c r="G515" s="7"/>
      <c r="H515" s="7"/>
      <c r="I515" s="7"/>
      <c r="J515" s="7"/>
      <c r="K515" s="7"/>
      <c r="L515" s="7"/>
    </row>
    <row r="516" spans="6:12" ht="13.5">
      <c r="F516" s="7"/>
      <c r="G516" s="7"/>
      <c r="H516" s="7"/>
      <c r="I516" s="7"/>
      <c r="J516" s="7"/>
      <c r="K516" s="7"/>
      <c r="L516" s="7"/>
    </row>
    <row r="517" spans="6:12" ht="13.5">
      <c r="F517" s="7"/>
      <c r="G517" s="7"/>
      <c r="H517" s="7"/>
      <c r="I517" s="7"/>
      <c r="J517" s="7"/>
      <c r="K517" s="7"/>
      <c r="L517" s="7"/>
    </row>
    <row r="518" spans="6:12" ht="13.5">
      <c r="F518" s="7"/>
      <c r="G518" s="7"/>
      <c r="H518" s="7"/>
      <c r="I518" s="7"/>
      <c r="J518" s="7"/>
      <c r="K518" s="7"/>
      <c r="L518" s="7"/>
    </row>
    <row r="519" spans="6:12" ht="13.5">
      <c r="F519" s="7"/>
      <c r="G519" s="7"/>
      <c r="H519" s="7"/>
      <c r="I519" s="7"/>
      <c r="J519" s="7"/>
      <c r="K519" s="7"/>
      <c r="L519" s="7"/>
    </row>
    <row r="520" spans="6:12" ht="13.5">
      <c r="F520" s="7"/>
      <c r="G520" s="7"/>
      <c r="H520" s="7"/>
      <c r="I520" s="7"/>
      <c r="J520" s="7"/>
      <c r="K520" s="7"/>
      <c r="L520" s="7"/>
    </row>
    <row r="521" spans="6:12" ht="13.5">
      <c r="F521" s="7"/>
      <c r="G521" s="7"/>
      <c r="H521" s="7"/>
      <c r="I521" s="7"/>
      <c r="J521" s="7"/>
      <c r="K521" s="7"/>
      <c r="L521" s="7"/>
    </row>
    <row r="522" spans="6:12" ht="13.5">
      <c r="F522" s="7"/>
      <c r="G522" s="7"/>
      <c r="H522" s="7"/>
      <c r="I522" s="7"/>
      <c r="J522" s="7"/>
      <c r="K522" s="7"/>
      <c r="L522" s="7"/>
    </row>
    <row r="523" spans="6:12" ht="13.5">
      <c r="F523" s="7"/>
      <c r="G523" s="7"/>
      <c r="H523" s="7"/>
      <c r="I523" s="7"/>
      <c r="J523" s="7"/>
      <c r="K523" s="7"/>
      <c r="L523" s="7"/>
    </row>
    <row r="524" spans="6:12" ht="13.5">
      <c r="F524" s="7"/>
      <c r="G524" s="7"/>
      <c r="H524" s="7"/>
      <c r="I524" s="7"/>
      <c r="J524" s="7"/>
      <c r="K524" s="7"/>
      <c r="L524" s="7"/>
    </row>
    <row r="525" spans="6:12" ht="13.5">
      <c r="F525" s="7"/>
      <c r="G525" s="7"/>
      <c r="H525" s="7"/>
      <c r="I525" s="7"/>
      <c r="J525" s="7"/>
      <c r="K525" s="7"/>
      <c r="L525" s="7"/>
    </row>
    <row r="526" spans="6:12" ht="13.5">
      <c r="F526" s="7"/>
      <c r="G526" s="7"/>
      <c r="H526" s="7"/>
      <c r="I526" s="7"/>
      <c r="J526" s="7"/>
      <c r="K526" s="7"/>
      <c r="L526" s="7"/>
    </row>
    <row r="527" spans="6:12" ht="13.5">
      <c r="F527" s="7"/>
      <c r="G527" s="7"/>
      <c r="H527" s="7"/>
      <c r="I527" s="7"/>
      <c r="J527" s="7"/>
      <c r="K527" s="7"/>
      <c r="L527" s="7"/>
    </row>
    <row r="528" spans="6:12" ht="13.5">
      <c r="F528" s="7"/>
      <c r="G528" s="7"/>
      <c r="H528" s="7"/>
      <c r="I528" s="7"/>
      <c r="J528" s="7"/>
      <c r="K528" s="7"/>
      <c r="L528" s="7"/>
    </row>
    <row r="529" spans="6:12" ht="13.5">
      <c r="F529" s="7"/>
      <c r="G529" s="7"/>
      <c r="H529" s="7"/>
      <c r="I529" s="7"/>
      <c r="J529" s="7"/>
      <c r="K529" s="7"/>
      <c r="L529" s="7"/>
    </row>
    <row r="530" spans="6:12" ht="13.5">
      <c r="F530" s="7"/>
      <c r="G530" s="7"/>
      <c r="H530" s="7"/>
      <c r="I530" s="7"/>
      <c r="J530" s="7"/>
      <c r="K530" s="7"/>
      <c r="L530" s="7"/>
    </row>
    <row r="531" spans="6:12" ht="13.5">
      <c r="F531" s="7"/>
      <c r="G531" s="7"/>
      <c r="H531" s="7"/>
      <c r="I531" s="7"/>
      <c r="J531" s="7"/>
      <c r="K531" s="7"/>
      <c r="L531" s="7"/>
    </row>
    <row r="532" spans="6:12" ht="13.5">
      <c r="F532" s="7"/>
      <c r="G532" s="7"/>
      <c r="H532" s="7"/>
      <c r="I532" s="7"/>
      <c r="J532" s="7"/>
      <c r="K532" s="7"/>
      <c r="L532" s="7"/>
    </row>
    <row r="533" spans="6:12" ht="13.5">
      <c r="F533" s="7"/>
      <c r="G533" s="7"/>
      <c r="H533" s="7"/>
      <c r="I533" s="7"/>
      <c r="J533" s="7"/>
      <c r="K533" s="7"/>
      <c r="L533" s="7"/>
    </row>
    <row r="534" spans="6:12" ht="13.5">
      <c r="F534" s="7"/>
      <c r="G534" s="7"/>
      <c r="H534" s="7"/>
      <c r="I534" s="7"/>
      <c r="J534" s="7"/>
      <c r="K534" s="7"/>
      <c r="L534" s="7"/>
    </row>
    <row r="535" spans="6:12" ht="13.5">
      <c r="F535" s="7"/>
      <c r="G535" s="7"/>
      <c r="H535" s="7"/>
      <c r="I535" s="7"/>
      <c r="J535" s="7"/>
      <c r="K535" s="7"/>
      <c r="L535" s="7"/>
    </row>
    <row r="536" spans="6:12" ht="13.5">
      <c r="F536" s="7"/>
      <c r="G536" s="7"/>
      <c r="H536" s="7"/>
      <c r="I536" s="7"/>
      <c r="J536" s="7"/>
      <c r="K536" s="7"/>
      <c r="L536" s="7"/>
    </row>
    <row r="537" spans="6:12" ht="13.5">
      <c r="F537" s="7"/>
      <c r="G537" s="7"/>
      <c r="H537" s="7"/>
      <c r="I537" s="7"/>
      <c r="J537" s="7"/>
      <c r="K537" s="7"/>
      <c r="L537" s="7"/>
    </row>
    <row r="538" spans="6:12" ht="13.5">
      <c r="F538" s="7"/>
      <c r="G538" s="7"/>
      <c r="H538" s="7"/>
      <c r="I538" s="7"/>
      <c r="J538" s="7"/>
      <c r="K538" s="7"/>
      <c r="L538" s="7"/>
    </row>
    <row r="539" spans="6:12" ht="13.5">
      <c r="F539" s="7"/>
      <c r="G539" s="7"/>
      <c r="H539" s="7"/>
      <c r="I539" s="7"/>
      <c r="J539" s="7"/>
      <c r="K539" s="7"/>
      <c r="L539" s="7"/>
    </row>
    <row r="540" spans="6:12" ht="13.5">
      <c r="F540" s="7"/>
      <c r="G540" s="7"/>
      <c r="H540" s="7"/>
      <c r="I540" s="7"/>
      <c r="J540" s="7"/>
      <c r="K540" s="7"/>
      <c r="L540" s="7"/>
    </row>
    <row r="541" spans="6:12" ht="13.5">
      <c r="F541" s="7"/>
      <c r="G541" s="7"/>
      <c r="H541" s="7"/>
      <c r="I541" s="7"/>
      <c r="J541" s="7"/>
      <c r="K541" s="7"/>
      <c r="L541" s="7"/>
    </row>
    <row r="542" spans="6:12" ht="13.5">
      <c r="F542" s="7"/>
      <c r="G542" s="7"/>
      <c r="H542" s="7"/>
      <c r="I542" s="7"/>
      <c r="J542" s="7"/>
      <c r="K542" s="7"/>
      <c r="L542" s="7"/>
    </row>
    <row r="543" spans="6:12" ht="13.5">
      <c r="F543" s="7"/>
      <c r="G543" s="7"/>
      <c r="H543" s="7"/>
      <c r="I543" s="7"/>
      <c r="J543" s="7"/>
      <c r="K543" s="7"/>
      <c r="L543" s="7"/>
    </row>
    <row r="544" spans="6:12" ht="13.5">
      <c r="F544" s="7"/>
      <c r="G544" s="7"/>
      <c r="H544" s="7"/>
      <c r="I544" s="7"/>
      <c r="J544" s="7"/>
      <c r="K544" s="7"/>
      <c r="L544" s="7"/>
    </row>
    <row r="545" spans="6:12" ht="13.5">
      <c r="F545" s="7"/>
      <c r="G545" s="7"/>
      <c r="H545" s="7"/>
      <c r="I545" s="7"/>
      <c r="J545" s="7"/>
      <c r="K545" s="7"/>
      <c r="L545" s="7"/>
    </row>
    <row r="546" spans="6:12" ht="13.5">
      <c r="F546" s="7"/>
      <c r="G546" s="7"/>
      <c r="H546" s="7"/>
      <c r="I546" s="7"/>
      <c r="J546" s="7"/>
      <c r="K546" s="7"/>
      <c r="L546" s="7"/>
    </row>
    <row r="547" spans="6:12" ht="13.5">
      <c r="F547" s="7"/>
      <c r="G547" s="7"/>
      <c r="H547" s="7"/>
      <c r="I547" s="7"/>
      <c r="J547" s="7"/>
      <c r="K547" s="7"/>
      <c r="L547" s="7"/>
    </row>
    <row r="548" spans="6:12" ht="13.5">
      <c r="F548" s="7"/>
      <c r="G548" s="7"/>
      <c r="H548" s="7"/>
      <c r="I548" s="7"/>
      <c r="J548" s="7"/>
      <c r="K548" s="7"/>
      <c r="L548" s="7"/>
    </row>
    <row r="549" spans="6:12" ht="13.5">
      <c r="F549" s="7"/>
      <c r="G549" s="7"/>
      <c r="H549" s="7"/>
      <c r="I549" s="7"/>
      <c r="J549" s="7"/>
      <c r="K549" s="7"/>
      <c r="L549" s="7"/>
    </row>
    <row r="550" spans="6:12" ht="13.5">
      <c r="F550" s="7"/>
      <c r="G550" s="7"/>
      <c r="H550" s="7"/>
      <c r="I550" s="7"/>
      <c r="J550" s="7"/>
      <c r="K550" s="7"/>
      <c r="L550" s="7"/>
    </row>
    <row r="551" spans="6:12" ht="13.5">
      <c r="F551" s="7"/>
      <c r="G551" s="7"/>
      <c r="H551" s="7"/>
      <c r="I551" s="7"/>
      <c r="J551" s="7"/>
      <c r="K551" s="7"/>
      <c r="L551" s="7"/>
    </row>
    <row r="552" spans="6:12" ht="13.5">
      <c r="F552" s="7"/>
      <c r="G552" s="7"/>
      <c r="H552" s="7"/>
      <c r="I552" s="7"/>
      <c r="J552" s="7"/>
      <c r="K552" s="7"/>
      <c r="L552" s="7"/>
    </row>
    <row r="553" spans="6:12" ht="13.5">
      <c r="F553" s="7"/>
      <c r="G553" s="7"/>
      <c r="H553" s="7"/>
      <c r="I553" s="7"/>
      <c r="J553" s="7"/>
      <c r="K553" s="7"/>
      <c r="L553" s="7"/>
    </row>
    <row r="554" spans="6:12" ht="13.5">
      <c r="F554" s="7"/>
      <c r="G554" s="7"/>
      <c r="H554" s="7"/>
      <c r="I554" s="7"/>
      <c r="J554" s="7"/>
      <c r="K554" s="7"/>
      <c r="L554" s="7"/>
    </row>
    <row r="555" spans="6:12" ht="13.5">
      <c r="F555" s="7"/>
      <c r="G555" s="7"/>
      <c r="H555" s="7"/>
      <c r="I555" s="7"/>
      <c r="J555" s="7"/>
      <c r="K555" s="7"/>
      <c r="L555" s="7"/>
    </row>
    <row r="556" spans="6:12" ht="13.5">
      <c r="F556" s="7"/>
      <c r="G556" s="7"/>
      <c r="H556" s="7"/>
      <c r="I556" s="7"/>
      <c r="J556" s="7"/>
      <c r="K556" s="7"/>
      <c r="L556" s="7"/>
    </row>
    <row r="557" spans="6:12" ht="13.5">
      <c r="F557" s="7"/>
      <c r="G557" s="7"/>
      <c r="H557" s="7"/>
      <c r="I557" s="7"/>
      <c r="J557" s="7"/>
      <c r="K557" s="7"/>
      <c r="L557" s="7"/>
    </row>
    <row r="558" spans="6:12" ht="13.5">
      <c r="F558" s="7"/>
      <c r="G558" s="7"/>
      <c r="H558" s="7"/>
      <c r="I558" s="7"/>
      <c r="J558" s="7"/>
      <c r="K558" s="7"/>
      <c r="L558" s="7"/>
    </row>
    <row r="559" spans="6:12" ht="13.5">
      <c r="F559" s="7"/>
      <c r="G559" s="7"/>
      <c r="H559" s="7"/>
      <c r="I559" s="7"/>
      <c r="J559" s="7"/>
      <c r="K559" s="7"/>
      <c r="L559" s="7"/>
    </row>
    <row r="560" spans="6:12" ht="13.5">
      <c r="F560" s="7"/>
      <c r="G560" s="7"/>
      <c r="H560" s="7"/>
      <c r="I560" s="7"/>
      <c r="J560" s="7"/>
      <c r="K560" s="7"/>
      <c r="L560" s="7"/>
    </row>
    <row r="561" spans="6:12" ht="13.5">
      <c r="F561" s="7"/>
      <c r="G561" s="7"/>
      <c r="H561" s="7"/>
      <c r="I561" s="7"/>
      <c r="J561" s="7"/>
      <c r="K561" s="7"/>
      <c r="L561" s="7"/>
    </row>
    <row r="562" spans="6:12" ht="13.5">
      <c r="F562" s="7"/>
      <c r="G562" s="7"/>
      <c r="H562" s="7"/>
      <c r="I562" s="7"/>
      <c r="J562" s="7"/>
      <c r="K562" s="7"/>
      <c r="L562" s="7"/>
    </row>
    <row r="563" spans="6:12" ht="13.5">
      <c r="F563" s="7"/>
      <c r="G563" s="7"/>
      <c r="H563" s="7"/>
      <c r="I563" s="7"/>
      <c r="J563" s="7"/>
      <c r="K563" s="7"/>
      <c r="L563" s="7"/>
    </row>
    <row r="564" spans="6:12" ht="13.5">
      <c r="F564" s="7"/>
      <c r="G564" s="7"/>
      <c r="H564" s="7"/>
      <c r="I564" s="7"/>
      <c r="J564" s="7"/>
      <c r="K564" s="7"/>
      <c r="L564" s="7"/>
    </row>
    <row r="565" spans="6:12" ht="13.5">
      <c r="F565" s="7"/>
      <c r="G565" s="7"/>
      <c r="H565" s="7"/>
      <c r="I565" s="7"/>
      <c r="J565" s="7"/>
      <c r="K565" s="7"/>
      <c r="L565" s="7"/>
    </row>
    <row r="566" spans="6:12" ht="13.5">
      <c r="F566" s="7"/>
      <c r="G566" s="7"/>
      <c r="H566" s="7"/>
      <c r="I566" s="7"/>
      <c r="J566" s="7"/>
      <c r="K566" s="7"/>
      <c r="L566" s="7"/>
    </row>
    <row r="567" spans="6:12" ht="13.5">
      <c r="F567" s="7"/>
      <c r="G567" s="7"/>
      <c r="H567" s="7"/>
      <c r="I567" s="7"/>
      <c r="J567" s="7"/>
      <c r="K567" s="7"/>
      <c r="L567" s="7"/>
    </row>
    <row r="568" spans="6:12" ht="13.5">
      <c r="F568" s="7"/>
      <c r="G568" s="7"/>
      <c r="H568" s="7"/>
      <c r="I568" s="7"/>
      <c r="J568" s="7"/>
      <c r="K568" s="7"/>
      <c r="L568" s="7"/>
    </row>
    <row r="569" spans="6:12" ht="13.5">
      <c r="F569" s="7"/>
      <c r="G569" s="7"/>
      <c r="H569" s="7"/>
      <c r="I569" s="7"/>
      <c r="J569" s="7"/>
      <c r="K569" s="7"/>
      <c r="L569" s="7"/>
    </row>
    <row r="570" spans="6:12" ht="13.5">
      <c r="F570" s="7"/>
      <c r="G570" s="7"/>
      <c r="H570" s="7"/>
      <c r="I570" s="7"/>
      <c r="J570" s="7"/>
      <c r="K570" s="7"/>
      <c r="L570" s="7"/>
    </row>
    <row r="571" spans="6:12" ht="13.5">
      <c r="F571" s="7"/>
      <c r="G571" s="7"/>
      <c r="H571" s="7"/>
      <c r="I571" s="7"/>
      <c r="J571" s="7"/>
      <c r="K571" s="7"/>
      <c r="L571" s="7"/>
    </row>
    <row r="572" spans="6:12" ht="13.5">
      <c r="F572" s="7"/>
      <c r="G572" s="7"/>
      <c r="H572" s="7"/>
      <c r="I572" s="7"/>
      <c r="J572" s="7"/>
      <c r="K572" s="7"/>
      <c r="L572" s="7"/>
    </row>
    <row r="573" spans="6:12" ht="13.5">
      <c r="F573" s="7"/>
      <c r="G573" s="7"/>
      <c r="H573" s="7"/>
      <c r="I573" s="7"/>
      <c r="J573" s="7"/>
      <c r="K573" s="7"/>
      <c r="L573" s="7"/>
    </row>
    <row r="574" spans="6:12" ht="13.5">
      <c r="F574" s="7"/>
      <c r="G574" s="7"/>
      <c r="H574" s="7"/>
      <c r="I574" s="7"/>
      <c r="J574" s="7"/>
      <c r="K574" s="7"/>
      <c r="L574" s="7"/>
    </row>
    <row r="575" spans="6:12" ht="13.5">
      <c r="F575" s="7"/>
      <c r="G575" s="7"/>
      <c r="H575" s="7"/>
      <c r="I575" s="7"/>
      <c r="J575" s="7"/>
      <c r="K575" s="7"/>
      <c r="L575" s="7"/>
    </row>
    <row r="576" spans="6:12" ht="13.5">
      <c r="F576" s="7"/>
      <c r="G576" s="7"/>
      <c r="H576" s="7"/>
      <c r="I576" s="7"/>
      <c r="J576" s="7"/>
      <c r="K576" s="7"/>
      <c r="L576" s="7"/>
    </row>
    <row r="577" spans="6:12" ht="13.5">
      <c r="F577" s="7"/>
      <c r="G577" s="7"/>
      <c r="H577" s="7"/>
      <c r="I577" s="7"/>
      <c r="J577" s="7"/>
      <c r="K577" s="7"/>
      <c r="L577" s="7"/>
    </row>
    <row r="578" spans="6:12" ht="13.5">
      <c r="F578" s="7"/>
      <c r="G578" s="7"/>
      <c r="H578" s="7"/>
      <c r="I578" s="7"/>
      <c r="J578" s="7"/>
      <c r="K578" s="7"/>
      <c r="L578" s="7"/>
    </row>
    <row r="579" spans="6:12" ht="13.5">
      <c r="F579" s="7"/>
      <c r="G579" s="7"/>
      <c r="H579" s="7"/>
      <c r="I579" s="7"/>
      <c r="J579" s="7"/>
      <c r="K579" s="7"/>
      <c r="L579" s="7"/>
    </row>
    <row r="580" spans="6:12" ht="13.5">
      <c r="F580" s="7"/>
      <c r="G580" s="7"/>
      <c r="H580" s="7"/>
      <c r="I580" s="7"/>
      <c r="J580" s="7"/>
      <c r="K580" s="7"/>
      <c r="L580" s="7"/>
    </row>
    <row r="581" spans="6:12" ht="13.5">
      <c r="F581" s="7"/>
      <c r="G581" s="7"/>
      <c r="H581" s="7"/>
      <c r="I581" s="7"/>
      <c r="J581" s="7"/>
      <c r="K581" s="7"/>
      <c r="L581" s="7"/>
    </row>
    <row r="582" spans="6:12" ht="13.5">
      <c r="F582" s="7"/>
      <c r="G582" s="7"/>
      <c r="H582" s="7"/>
      <c r="I582" s="7"/>
      <c r="J582" s="7"/>
      <c r="K582" s="7"/>
      <c r="L582" s="7"/>
    </row>
    <row r="583" spans="6:12" ht="13.5">
      <c r="F583" s="7"/>
      <c r="G583" s="7"/>
      <c r="H583" s="7"/>
      <c r="I583" s="7"/>
      <c r="J583" s="7"/>
      <c r="K583" s="7"/>
      <c r="L583" s="7"/>
    </row>
    <row r="584" spans="6:12" ht="13.5">
      <c r="F584" s="7"/>
      <c r="G584" s="7"/>
      <c r="H584" s="7"/>
      <c r="I584" s="7"/>
      <c r="J584" s="7"/>
      <c r="K584" s="7"/>
      <c r="L584" s="7"/>
    </row>
    <row r="585" spans="6:12" ht="13.5">
      <c r="F585" s="7"/>
      <c r="G585" s="7"/>
      <c r="H585" s="7"/>
      <c r="I585" s="7"/>
      <c r="J585" s="7"/>
      <c r="K585" s="7"/>
      <c r="L585" s="7"/>
    </row>
    <row r="586" spans="6:12" ht="13.5">
      <c r="F586" s="7"/>
      <c r="G586" s="7"/>
      <c r="H586" s="7"/>
      <c r="I586" s="7"/>
      <c r="J586" s="7"/>
      <c r="K586" s="7"/>
      <c r="L586" s="7"/>
    </row>
    <row r="587" spans="6:12" ht="13.5">
      <c r="F587" s="7"/>
      <c r="G587" s="7"/>
      <c r="H587" s="7"/>
      <c r="I587" s="7"/>
      <c r="J587" s="7"/>
      <c r="K587" s="7"/>
      <c r="L587" s="7"/>
    </row>
    <row r="588" spans="6:12" ht="13.5">
      <c r="F588" s="7"/>
      <c r="G588" s="7"/>
      <c r="H588" s="7"/>
      <c r="I588" s="7"/>
      <c r="J588" s="7"/>
      <c r="K588" s="7"/>
      <c r="L588" s="7"/>
    </row>
    <row r="589" spans="6:12" ht="13.5">
      <c r="F589" s="7"/>
      <c r="G589" s="7"/>
      <c r="H589" s="7"/>
      <c r="I589" s="7"/>
      <c r="J589" s="7"/>
      <c r="K589" s="7"/>
      <c r="L589" s="7"/>
    </row>
    <row r="590" spans="6:12" ht="13.5">
      <c r="F590" s="7"/>
      <c r="G590" s="7"/>
      <c r="H590" s="7"/>
      <c r="I590" s="7"/>
      <c r="J590" s="7"/>
      <c r="K590" s="7"/>
      <c r="L590" s="7"/>
    </row>
    <row r="591" spans="6:12" ht="13.5">
      <c r="F591" s="7"/>
      <c r="G591" s="7"/>
      <c r="H591" s="7"/>
      <c r="I591" s="7"/>
      <c r="J591" s="7"/>
      <c r="K591" s="7"/>
      <c r="L591" s="7"/>
    </row>
    <row r="592" spans="6:12" ht="13.5">
      <c r="F592" s="7"/>
      <c r="G592" s="7"/>
      <c r="H592" s="7"/>
      <c r="I592" s="7"/>
      <c r="J592" s="7"/>
      <c r="K592" s="7"/>
      <c r="L592" s="7"/>
    </row>
    <row r="593" spans="6:12" ht="13.5">
      <c r="F593" s="7"/>
      <c r="G593" s="7"/>
      <c r="H593" s="7"/>
      <c r="I593" s="7"/>
      <c r="J593" s="7"/>
      <c r="K593" s="7"/>
      <c r="L593" s="7"/>
    </row>
    <row r="594" spans="6:12" ht="13.5">
      <c r="F594" s="7"/>
      <c r="G594" s="7"/>
      <c r="H594" s="7"/>
      <c r="I594" s="7"/>
      <c r="J594" s="7"/>
      <c r="K594" s="7"/>
      <c r="L594" s="7"/>
    </row>
    <row r="595" spans="6:12" ht="13.5">
      <c r="F595" s="7"/>
      <c r="G595" s="7"/>
      <c r="H595" s="7"/>
      <c r="I595" s="7"/>
      <c r="J595" s="7"/>
      <c r="K595" s="7"/>
      <c r="L595" s="7"/>
    </row>
    <row r="596" spans="6:12" ht="13.5">
      <c r="F596" s="7"/>
      <c r="G596" s="7"/>
      <c r="H596" s="7"/>
      <c r="I596" s="7"/>
      <c r="J596" s="7"/>
      <c r="K596" s="7"/>
      <c r="L596" s="7"/>
    </row>
    <row r="597" spans="6:12" ht="13.5">
      <c r="F597" s="7"/>
      <c r="G597" s="7"/>
      <c r="H597" s="7"/>
      <c r="I597" s="7"/>
      <c r="J597" s="7"/>
      <c r="K597" s="7"/>
      <c r="L597" s="7"/>
    </row>
    <row r="598" spans="6:12" ht="13.5">
      <c r="F598" s="7"/>
      <c r="G598" s="7"/>
      <c r="H598" s="7"/>
      <c r="I598" s="7"/>
      <c r="J598" s="7"/>
      <c r="K598" s="7"/>
      <c r="L598" s="7"/>
    </row>
    <row r="599" spans="6:12" ht="13.5">
      <c r="F599" s="7"/>
      <c r="G599" s="7"/>
      <c r="H599" s="7"/>
      <c r="I599" s="7"/>
      <c r="J599" s="7"/>
      <c r="K599" s="7"/>
      <c r="L599" s="7"/>
    </row>
    <row r="600" spans="6:12" ht="13.5">
      <c r="F600" s="7"/>
      <c r="G600" s="7"/>
      <c r="H600" s="7"/>
      <c r="I600" s="7"/>
      <c r="J600" s="7"/>
      <c r="K600" s="7"/>
      <c r="L600" s="7"/>
    </row>
    <row r="601" spans="6:12" ht="13.5">
      <c r="F601" s="7"/>
      <c r="G601" s="7"/>
      <c r="H601" s="7"/>
      <c r="I601" s="7"/>
      <c r="J601" s="7"/>
      <c r="K601" s="7"/>
      <c r="L601" s="7"/>
    </row>
  </sheetData>
  <printOptions/>
  <pageMargins left="0.59" right="0.2" top="0.71" bottom="0.68" header="0.21" footer="0.18"/>
  <pageSetup horizontalDpi="600" verticalDpi="600" orientation="portrait" paperSize="9" scale="93" r:id="rId1"/>
  <rowBreaks count="5" manualBreakCount="5">
    <brk id="48" max="11" man="1"/>
    <brk id="73" max="11" man="1"/>
    <brk id="124" max="11" man="1"/>
    <brk id="177" max="255" man="1"/>
    <brk id="2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Fima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Kumpulan Fima Berhad</dc:creator>
  <cp:keywords/>
  <dc:description/>
  <cp:lastModifiedBy>klseedms</cp:lastModifiedBy>
  <cp:lastPrinted>2000-02-18T04:26:37Z</cp:lastPrinted>
  <dcterms:created xsi:type="dcterms:W3CDTF">1998-10-28T02:49:25Z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